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olacosta\Desktop\"/>
    </mc:Choice>
  </mc:AlternateContent>
  <xr:revisionPtr revIDLastSave="0" documentId="8_{F2AFB9AC-922F-43D3-800D-078B90743750}" xr6:coauthVersionLast="47" xr6:coauthVersionMax="47" xr10:uidLastSave="{00000000-0000-0000-0000-000000000000}"/>
  <bookViews>
    <workbookView xWindow="-110" yWindow="-110" windowWidth="19420" windowHeight="10300" tabRatio="414" xr2:uid="{00000000-000D-0000-FFFF-FFFF00000000}"/>
  </bookViews>
  <sheets>
    <sheet name="Planilha VEF" sheetId="6" r:id="rId1"/>
    <sheet name="Premissas VEF" sheetId="7" r:id="rId2"/>
    <sheet name="Depreciação" sheetId="8" state="hidden" r:id="rId3"/>
    <sheet name="TAB_UP" sheetId="2" state="hidden" r:id="rId4"/>
  </sheets>
  <externalReferences>
    <externalReference r:id="rId5"/>
  </externalReferences>
  <definedNames>
    <definedName name="_xlnm.Print_Area" localSheetId="0">'Planilha VEF'!$B$2:$V$36</definedName>
    <definedName name="_xlnm.Print_Area" localSheetId="3">TAB_UP!$A$1:$J$40</definedName>
    <definedName name="QUERY10.query_connection" localSheetId="0" hidden="1">{"DSN=dBase Files;DBQ=C:\JORGE;FIL=dBase4;"}</definedName>
    <definedName name="QUERY10.query_connection" hidden="1">{"DSN=dBase Files;DBQ=C:\JORGE;FIL=dBase4;"}</definedName>
    <definedName name="QUERY10.query_definition" localSheetId="0" hidden="1">{"SELECT unid1.A, unid1.AA, unid1.AE_x000D_
FROM c:\jorge\unid1.dbf unid1_x000D_
WHERE (unid1.TIPO Like 'a%')"}</definedName>
    <definedName name="QUERY10.query_definition" hidden="1">{"SELECT unid1.A, unid1.AA, unid1.AE_x000D_
FROM c:\jorge\unid1.dbf unid1_x000D_
WHERE (unid1.TIPO Like 'a%')"}</definedName>
    <definedName name="QUERY10.query_options" localSheetId="0" hidden="1">{FALSE;FALSE}</definedName>
    <definedName name="QUERY10.query_options" hidden="1">{FALSE;FALSE}</definedName>
    <definedName name="QUERY10.query_range" hidden="1">'[1]APURAÇÃO DE RES. SABESP'!#REF!</definedName>
    <definedName name="QUERY10.query_source" localSheetId="0" hidden="1">{"dBase Files"}</definedName>
    <definedName name="QUERY10.query_source" hidden="1">{"dBase Files"}</definedName>
    <definedName name="QUERY10.query_statement" localSheetId="0" hidden="1">{"SELECT unid1.A, unid1.AA, unid1.AE_x000D_
FROM c:\jorge\unid1.dbf unid1_x000D_
WHERE (unid1.TIPO Like 'a%')"}</definedName>
    <definedName name="QUERY10.query_statement" hidden="1">{"SELECT unid1.A, unid1.AA, unid1.AE_x000D_
FROM c:\jorge\unid1.dbf unid1_x000D_
WHERE (unid1.TIPO Like 'a%')"}</definedName>
    <definedName name="QUERY11.query_connection" localSheetId="0" hidden="1">{"DSN=dBase Files;DBQ=C:\JORGE;FIL=dBase4;"}</definedName>
    <definedName name="QUERY11.query_connection" hidden="1">{"DSN=dBase Files;DBQ=C:\JORGE;FIL=dBase4;"}</definedName>
    <definedName name="QUERY11.query_definition" localSheetId="0" hidden="1">{"SELECT unid1.A, unid1.AA, unid1.AE_x000D_
FROM c:\jorge\unid1.dbf unid1_x000D_
WHERE (unid1.TIPO Like 'A%')"}</definedName>
    <definedName name="QUERY11.query_definition" hidden="1">{"SELECT unid1.A, unid1.AA, unid1.AE_x000D_
FROM c:\jorge\unid1.dbf unid1_x000D_
WHERE (unid1.TIPO Like 'A%')"}</definedName>
    <definedName name="QUERY11.query_options" localSheetId="0" hidden="1">{FALSE;FALSE}</definedName>
    <definedName name="QUERY11.query_options" hidden="1">{FALSE;FALSE}</definedName>
    <definedName name="QUERY11.query_range" hidden="1">'[1]APURAÇÃO DE RES. SABESP'!#REF!</definedName>
    <definedName name="QUERY11.query_source" localSheetId="0" hidden="1">{"dBase Files"}</definedName>
    <definedName name="QUERY11.query_source" hidden="1">{"dBase Files"}</definedName>
    <definedName name="QUERY11.query_statement" localSheetId="0" hidden="1">{"SELECT unid1.A, unid1.AA, unid1.AE_x000D_
FROM c:\jorge\unid1.dbf unid1_x000D_
WHERE (unid1.TIPO Like 'A%')"}</definedName>
    <definedName name="QUERY11.query_statement" hidden="1">{"SELECT unid1.A, unid1.AA, unid1.AE_x000D_
FROM c:\jorge\unid1.dbf unid1_x000D_
WHERE (unid1.TIPO Like 'A%')"}</definedName>
    <definedName name="QUERY2.query_connection" localSheetId="0" hidden="1">{"DSN=dBase Files;DBQ=C:\JORGE;FIL=dBase4;"}</definedName>
    <definedName name="QUERY2.query_connection" hidden="1">{"DSN=dBase Files;DBQ=C:\JORGE;FIL=dBase4;"}</definedName>
    <definedName name="QUERY2.query_definition" localSheetId="0" hidden="1">{"SELECT unid1.L, unid1.LB, unid1.LR, unid1.LN_x000D_
FROM c:\jorge\unid1.dbf unid1_x000D_
WHERE (unid1.TIPO Like ";"'a%')"}</definedName>
    <definedName name="QUERY2.query_definition" hidden="1">{"SELECT unid1.L, unid1.LB, unid1.LR, unid1.LN_x000D_
FROM c:\jorge\unid1.dbf unid1_x000D_
WHERE (unid1.TIPO Like ";"'a%')"}</definedName>
    <definedName name="QUERY2.query_options" localSheetId="0" hidden="1">{FALSE;FALSE}</definedName>
    <definedName name="QUERY2.query_options" hidden="1">{FALSE;FALSE}</definedName>
    <definedName name="QUERY2.query_range" hidden="1">'[1]APURAÇÃO DE RES. SABESP'!#REF!</definedName>
    <definedName name="QUERY2.query_source" localSheetId="0" hidden="1">{"dBase Files"}</definedName>
    <definedName name="QUERY2.query_source" hidden="1">{"dBase Files"}</definedName>
    <definedName name="QUERY2.query_statement" localSheetId="0" hidden="1">{"SELECT unid1.L, unid1.LB, unid1.LR, unid1.LN_x000D_
FROM c:\jorge\unid1.dbf unid1_x000D_
WHERE (unid1.TIPO Like ";"'a%')"}</definedName>
    <definedName name="QUERY2.query_statement" hidden="1">{"SELECT unid1.L, unid1.LB, unid1.LR, unid1.LN_x000D_
FROM c:\jorge\unid1.dbf unid1_x000D_
WHERE (unid1.TIPO Like ";"'a%')"}</definedName>
    <definedName name="QUERY3.query_connection" localSheetId="0" hidden="1">{"DSN=dBase Files;DBQ=C:\JORGE;FIL=dBase4;"}</definedName>
    <definedName name="QUERY3.query_connection" hidden="1">{"DSN=dBase Files;DBQ=C:\JORGE;FIL=dBase4;"}</definedName>
    <definedName name="QUERY3.query_definition" localSheetId="0" hidden="1">{"SELECT unid1.L, unid1.LB, unid1.LR, unid1.LN_x000D_
FROM c:\jorge\unid1.dbf unid1_x000D_
WHERE (unid1.TIPO Like ";"'A%')"}</definedName>
    <definedName name="QUERY3.query_definition" hidden="1">{"SELECT unid1.L, unid1.LB, unid1.LR, unid1.LN_x000D_
FROM c:\jorge\unid1.dbf unid1_x000D_
WHERE (unid1.TIPO Like ";"'A%')"}</definedName>
    <definedName name="QUERY3.query_options" localSheetId="0" hidden="1">{FALSE;FALSE}</definedName>
    <definedName name="QUERY3.query_options" hidden="1">{FALSE;FALSE}</definedName>
    <definedName name="QUERY3.query_range" hidden="1">'[1]APURAÇÃO DE RES. SABESP'!#REF!</definedName>
    <definedName name="QUERY3.query_source" localSheetId="0" hidden="1">{"dBase Files"}</definedName>
    <definedName name="QUERY3.query_source" hidden="1">{"dBase Files"}</definedName>
    <definedName name="QUERY3.query_statement" localSheetId="0" hidden="1">{"SELECT unid1.L, unid1.LB, unid1.LR, unid1.LN_x000D_
FROM c:\jorge\unid1.dbf unid1_x000D_
WHERE (unid1.TIPO Like ";"'A%')"}</definedName>
    <definedName name="QUERY3.query_statement" hidden="1">{"SELECT unid1.L, unid1.LB, unid1.LR, unid1.LN_x000D_
FROM c:\jorge\unid1.dbf unid1_x000D_
WHERE (unid1.TIPO Like ";"'A%')"}</definedName>
    <definedName name="QUERY4.query_connection" localSheetId="0" hidden="1">{"DSN=dBase Files;DBQ=C:\JORGE;FIL=dBase4;"}</definedName>
    <definedName name="QUERY4.query_connection" hidden="1">{"DSN=dBase Files;DBQ=C:\JORGE;FIL=dBase4;"}</definedName>
    <definedName name="QUERY4.query_definition" localSheetId="0" hidden="1">{"SELECT unid1.LB_x000D_
FROM c:\jorge\unid1.dbf unid1_x000D_
WHERE (unid1.TIPO Like 'a%')"}</definedName>
    <definedName name="QUERY4.query_definition" hidden="1">{"SELECT unid1.LB_x000D_
FROM c:\jorge\unid1.dbf unid1_x000D_
WHERE (unid1.TIPO Like 'a%')"}</definedName>
    <definedName name="QUERY4.query_options" localSheetId="0" hidden="1">{FALSE;FALSE}</definedName>
    <definedName name="QUERY4.query_options" hidden="1">{FALSE;FALSE}</definedName>
    <definedName name="QUERY4.query_range" hidden="1">'[1]APURAÇÃO DE RES. SABESP'!#REF!</definedName>
    <definedName name="QUERY4.query_source" localSheetId="0" hidden="1">{"dBase Files"}</definedName>
    <definedName name="QUERY4.query_source" hidden="1">{"dBase Files"}</definedName>
    <definedName name="QUERY4.query_statement" localSheetId="0" hidden="1">{"SELECT unid1.LB_x000D_
FROM c:\jorge\unid1.dbf unid1_x000D_
WHERE (unid1.TIPO Like 'a%')"}</definedName>
    <definedName name="QUERY4.query_statement" hidden="1">{"SELECT unid1.LB_x000D_
FROM c:\jorge\unid1.dbf unid1_x000D_
WHERE (unid1.TIPO Like 'a%')"}</definedName>
    <definedName name="QUERY5.query_connection" localSheetId="0" hidden="1">{"DSN=dBase Files;DBQ=C:\JORGE;FIL=dBase4;"}</definedName>
    <definedName name="QUERY5.query_connection" hidden="1">{"DSN=dBase Files;DBQ=C:\JORGE;FIL=dBase4;"}</definedName>
    <definedName name="QUERY5.query_definition" localSheetId="0" hidden="1">{"SELECT unid1.LB_x000D_
FROM c:\jorge\unid1.dbf unid1_x000D_
WHERE (unid1.TIPO Like 'A%')"}</definedName>
    <definedName name="QUERY5.query_definition" hidden="1">{"SELECT unid1.LB_x000D_
FROM c:\jorge\unid1.dbf unid1_x000D_
WHERE (unid1.TIPO Like 'A%')"}</definedName>
    <definedName name="QUERY5.query_options" localSheetId="0" hidden="1">{FALSE;FALSE}</definedName>
    <definedName name="QUERY5.query_options" hidden="1">{FALSE;FALSE}</definedName>
    <definedName name="QUERY5.query_range" hidden="1">'[1]APURAÇÃO DE RES. SABESP'!#REF!</definedName>
    <definedName name="QUERY5.query_source" localSheetId="0" hidden="1">{"dBase Files"}</definedName>
    <definedName name="QUERY5.query_source" hidden="1">{"dBase Files"}</definedName>
    <definedName name="QUERY5.query_statement" localSheetId="0" hidden="1">{"SELECT unid1.LB_x000D_
FROM c:\jorge\unid1.dbf unid1_x000D_
WHERE (unid1.TIPO Like 'A%')"}</definedName>
    <definedName name="QUERY5.query_statement" hidden="1">{"SELECT unid1.LB_x000D_
FROM c:\jorge\unid1.dbf unid1_x000D_
WHERE (unid1.TIPO Like 'A%')"}</definedName>
    <definedName name="QUERY6.query_connection" localSheetId="0" hidden="1">{"DSN=dBase Files;DBQ=C:\JORGE;FIL=dBase4;"}</definedName>
    <definedName name="QUERY6.query_connection" hidden="1">{"DSN=dBase Files;DBQ=C:\JORGE;FIL=dBase4;"}</definedName>
    <definedName name="QUERY6.query_definition" localSheetId="0" hidden="1">{"SELECT unid1.I, unid1.IV, unid1.IB, unid1.IT, unid1.IG, unid1.IM, unid1.IA_x000D_
FROM c:\jorge\unid1.dbf ";"unid1_x000D_
WHERE (unid1.TIPO Like 'a%')"}</definedName>
    <definedName name="QUERY6.query_definition" hidden="1">{"SELECT unid1.I, unid1.IV, unid1.IB, unid1.IT, unid1.IG, unid1.IM, unid1.IA_x000D_
FROM c:\jorge\unid1.dbf ";"unid1_x000D_
WHERE (unid1.TIPO Like 'a%')"}</definedName>
    <definedName name="QUERY6.query_options" localSheetId="0" hidden="1">{FALSE;FALSE}</definedName>
    <definedName name="QUERY6.query_options" hidden="1">{FALSE;FALSE}</definedName>
    <definedName name="QUERY6.query_range" hidden="1">'[1]APURAÇÃO DE RES. SABESP'!#REF!</definedName>
    <definedName name="QUERY6.query_source" localSheetId="0" hidden="1">{"dBase Files"}</definedName>
    <definedName name="QUERY6.query_source" hidden="1">{"dBase Files"}</definedName>
    <definedName name="QUERY6.query_statement" localSheetId="0" hidden="1">{"SELECT unid1.I, unid1.IV, unid1.IB, unid1.IT, unid1.IG, unid1.IM, unid1.IA_x000D_
FROM c:\jorge\unid1.dbf ";"unid1_x000D_
WHERE (unid1.TIPO Like 'a%')"}</definedName>
    <definedName name="QUERY6.query_statement" hidden="1">{"SELECT unid1.I, unid1.IV, unid1.IB, unid1.IT, unid1.IG, unid1.IM, unid1.IA_x000D_
FROM c:\jorge\unid1.dbf ";"unid1_x000D_
WHERE (unid1.TIPO Like 'a%')"}</definedName>
    <definedName name="QUERY7.query_connection" localSheetId="0" hidden="1">{"DSN=dBase Files;DBQ=C:\JORGE;FIL=dBase4;"}</definedName>
    <definedName name="QUERY7.query_connection" hidden="1">{"DSN=dBase Files;DBQ=C:\JORGE;FIL=dBase4;"}</definedName>
    <definedName name="QUERY7.query_definition" localSheetId="0" hidden="1">{"SELECT unid1.I, unid1.IV, unid1.IB, unid1.IT, unid1.IG, unid1.IM, unid1.IA_x000D_
FROM c:\jorge\unid1.dbf ";"unid1_x000D_
WHERE (unid1.TIPO Like 'A%')"}</definedName>
    <definedName name="QUERY7.query_definition" hidden="1">{"SELECT unid1.I, unid1.IV, unid1.IB, unid1.IT, unid1.IG, unid1.IM, unid1.IA_x000D_
FROM c:\jorge\unid1.dbf ";"unid1_x000D_
WHERE (unid1.TIPO Like 'A%')"}</definedName>
    <definedName name="QUERY7.query_options" localSheetId="0" hidden="1">{FALSE;FALSE}</definedName>
    <definedName name="QUERY7.query_options" hidden="1">{FALSE;FALSE}</definedName>
    <definedName name="QUERY7.query_range" hidden="1">'[1]APURAÇÃO DE RES. SABESP'!#REF!</definedName>
    <definedName name="QUERY7.query_source" localSheetId="0" hidden="1">{"dBase Files"}</definedName>
    <definedName name="QUERY7.query_source" hidden="1">{"dBase Files"}</definedName>
    <definedName name="QUERY7.query_statement" localSheetId="0" hidden="1">{"SELECT unid1.I, unid1.IV, unid1.IB, unid1.IT, unid1.IG, unid1.IM, unid1.IA_x000D_
FROM c:\jorge\unid1.dbf ";"unid1_x000D_
WHERE (unid1.TIPO Like 'A%')"}</definedName>
    <definedName name="QUERY7.query_statement" hidden="1">{"SELECT unid1.I, unid1.IV, unid1.IB, unid1.IT, unid1.IG, unid1.IM, unid1.IA_x000D_
FROM c:\jorge\unid1.dbf ";"unid1_x000D_
WHERE (unid1.TIPO Like 'A%')"}</definedName>
    <definedName name="QUERY8.query_connection" localSheetId="0" hidden="1">{"DSN=dBase Files;DBQ=C:\JORGE;FIL=dBase4;"}</definedName>
    <definedName name="QUERY8.query_connection" hidden="1">{"DSN=dBase Files;DBQ=C:\JORGE;FIL=dBase4;"}</definedName>
    <definedName name="QUERY8.query_definition" localSheetId="0" hidden="1">{"SELECT unid1.M, unid1.MM, unid1.MC, unid1.MN, unid1.MS, unid1.ML, unid1.MO_x000D_
FROM c:\jorge\unid1.dbf ";"unid1_x000D_
WHERE (unid1.TIPO Like 'a%')"}</definedName>
    <definedName name="QUERY8.query_definition" hidden="1">{"SELECT unid1.M, unid1.MM, unid1.MC, unid1.MN, unid1.MS, unid1.ML, unid1.MO_x000D_
FROM c:\jorge\unid1.dbf ";"unid1_x000D_
WHERE (unid1.TIPO Like 'a%')"}</definedName>
    <definedName name="QUERY8.query_options" localSheetId="0" hidden="1">{FALSE;FALSE}</definedName>
    <definedName name="QUERY8.query_options" hidden="1">{FALSE;FALSE}</definedName>
    <definedName name="QUERY8.query_range" hidden="1">'[1]APURAÇÃO DE RES. SABESP'!#REF!</definedName>
    <definedName name="QUERY8.query_source" localSheetId="0" hidden="1">{"dBase Files"}</definedName>
    <definedName name="QUERY8.query_source" hidden="1">{"dBase Files"}</definedName>
    <definedName name="QUERY8.query_statement" localSheetId="0" hidden="1">{"SELECT unid1.M, unid1.MM, unid1.MC, unid1.MN, unid1.MS, unid1.ML, unid1.MO_x000D_
FROM c:\jorge\unid1.dbf ";"unid1_x000D_
WHERE (unid1.TIPO Like 'a%')"}</definedName>
    <definedName name="QUERY8.query_statement" hidden="1">{"SELECT unid1.M, unid1.MM, unid1.MC, unid1.MN, unid1.MS, unid1.ML, unid1.MO_x000D_
FROM c:\jorge\unid1.dbf ";"unid1_x000D_
WHERE (unid1.TIPO Like 'a%')"}</definedName>
    <definedName name="QUERY9.query_connection" localSheetId="0" hidden="1">{"DSN=dBase Files;DBQ=C:\JORGE;FIL=dBase4;"}</definedName>
    <definedName name="QUERY9.query_connection" hidden="1">{"DSN=dBase Files;DBQ=C:\JORGE;FIL=dBase4;"}</definedName>
    <definedName name="QUERY9.query_definition" localSheetId="0" hidden="1">{"SELECT unid1.M, unid1.MM, unid1.MC, unid1.MN, unid1.MS, unid1.ML, unid1.MO_x000D_
FROM c:\jorge\unid1.dbf ";"unid1_x000D_
WHERE (unid1.TIPO Like 'A%')"}</definedName>
    <definedName name="QUERY9.query_definition" hidden="1">{"SELECT unid1.M, unid1.MM, unid1.MC, unid1.MN, unid1.MS, unid1.ML, unid1.MO_x000D_
FROM c:\jorge\unid1.dbf ";"unid1_x000D_
WHERE (unid1.TIPO Like 'A%')"}</definedName>
    <definedName name="QUERY9.query_options" localSheetId="0" hidden="1">{FALSE;FALSE}</definedName>
    <definedName name="QUERY9.query_options" hidden="1">{FALSE;FALSE}</definedName>
    <definedName name="QUERY9.query_range" hidden="1">'[1]APURAÇÃO DE RES. SABESP'!#REF!</definedName>
    <definedName name="QUERY9.query_source" localSheetId="0" hidden="1">{"dBase Files"}</definedName>
    <definedName name="QUERY9.query_source" hidden="1">{"dBase Files"}</definedName>
    <definedName name="QUERY9.query_statement" localSheetId="0" hidden="1">{"SELECT unid1.M, unid1.MM, unid1.MC, unid1.MN, unid1.MS, unid1.ML, unid1.MO_x000D_
FROM c:\jorge\unid1.dbf ";"unid1_x000D_
WHERE (unid1.TIPO Like 'A%')"}</definedName>
    <definedName name="QUERY9.query_statement" hidden="1">{"SELECT unid1.M, unid1.MM, unid1.MC, unid1.MN, unid1.MS, unid1.ML, unid1.MO_x000D_
FROM c:\jorge\unid1.dbf ";"unid1_x000D_
WHERE (unid1.TIPO Like 'A%')"}</definedName>
  </definedNames>
  <calcPr calcId="191029"/>
</workbook>
</file>

<file path=xl/calcChain.xml><?xml version="1.0" encoding="utf-8"?>
<calcChain xmlns="http://schemas.openxmlformats.org/spreadsheetml/2006/main">
  <c r="E21" i="6" l="1"/>
  <c r="U22" i="8"/>
  <c r="T21" i="8"/>
  <c r="T22" i="8" s="1"/>
  <c r="S20" i="8"/>
  <c r="S21" i="8" s="1"/>
  <c r="S22" i="8" s="1"/>
  <c r="R19" i="8"/>
  <c r="R20" i="8" s="1"/>
  <c r="R21" i="8" s="1"/>
  <c r="R22" i="8" s="1"/>
  <c r="Q18" i="8"/>
  <c r="Q19" i="8" s="1"/>
  <c r="Q20" i="8" s="1"/>
  <c r="Q21" i="8" s="1"/>
  <c r="Q22" i="8" s="1"/>
  <c r="P17" i="8"/>
  <c r="P18" i="8" s="1"/>
  <c r="P19" i="8" s="1"/>
  <c r="P20" i="8" s="1"/>
  <c r="P21" i="8" s="1"/>
  <c r="P22" i="8" s="1"/>
  <c r="O16" i="8"/>
  <c r="O17" i="8" s="1"/>
  <c r="O18" i="8" s="1"/>
  <c r="O19" i="8" s="1"/>
  <c r="O20" i="8" s="1"/>
  <c r="O21" i="8" s="1"/>
  <c r="O22" i="8" s="1"/>
  <c r="N15" i="8"/>
  <c r="N16" i="8" s="1"/>
  <c r="N17" i="8" s="1"/>
  <c r="N18" i="8" s="1"/>
  <c r="N19" i="8" s="1"/>
  <c r="N20" i="8" s="1"/>
  <c r="N21" i="8" s="1"/>
  <c r="N22" i="8" s="1"/>
  <c r="M14" i="8"/>
  <c r="M15" i="8" s="1"/>
  <c r="M16" i="8" s="1"/>
  <c r="M17" i="8" s="1"/>
  <c r="M18" i="8" s="1"/>
  <c r="M19" i="8" s="1"/>
  <c r="M20" i="8" s="1"/>
  <c r="M21" i="8" s="1"/>
  <c r="M22" i="8" s="1"/>
  <c r="L13" i="8"/>
  <c r="L14" i="8" s="1"/>
  <c r="L15" i="8" s="1"/>
  <c r="L16" i="8" s="1"/>
  <c r="L17" i="8" s="1"/>
  <c r="L18" i="8" s="1"/>
  <c r="L19" i="8" s="1"/>
  <c r="L20" i="8" s="1"/>
  <c r="L21" i="8" s="1"/>
  <c r="L22" i="8" s="1"/>
  <c r="K12" i="8"/>
  <c r="K13" i="8" s="1"/>
  <c r="K14" i="8" s="1"/>
  <c r="K15" i="8" s="1"/>
  <c r="K16" i="8" s="1"/>
  <c r="K17" i="8" s="1"/>
  <c r="K18" i="8" s="1"/>
  <c r="K19" i="8" s="1"/>
  <c r="K20" i="8" s="1"/>
  <c r="K21" i="8" s="1"/>
  <c r="K22" i="8" s="1"/>
  <c r="J11" i="8"/>
  <c r="J12" i="8" s="1"/>
  <c r="J13" i="8" s="1"/>
  <c r="J14" i="8" s="1"/>
  <c r="J15" i="8" s="1"/>
  <c r="J16" i="8" s="1"/>
  <c r="J17" i="8" s="1"/>
  <c r="J18" i="8" s="1"/>
  <c r="J19" i="8" s="1"/>
  <c r="J20" i="8" s="1"/>
  <c r="J21" i="8" s="1"/>
  <c r="J22" i="8" s="1"/>
  <c r="I10" i="8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H9" i="8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H22" i="8" s="1"/>
  <c r="G8" i="8"/>
  <c r="G9" i="8" s="1"/>
  <c r="G10" i="8" s="1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G22" i="8" s="1"/>
  <c r="F7" i="8"/>
  <c r="F8" i="8" s="1"/>
  <c r="F9" i="8" s="1"/>
  <c r="F10" i="8" s="1"/>
  <c r="F11" i="8" s="1"/>
  <c r="F12" i="8" s="1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E6" i="8"/>
  <c r="E7" i="8" s="1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D5" i="8"/>
  <c r="D6" i="8" s="1"/>
  <c r="D7" i="8" s="1"/>
  <c r="D8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C4" i="8"/>
  <c r="C5" i="8" s="1"/>
  <c r="C6" i="8" s="1"/>
  <c r="C7" i="8" s="1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B3" i="8"/>
  <c r="B4" i="8" s="1"/>
  <c r="B5" i="8" s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P18" i="6"/>
  <c r="P19" i="6" s="1"/>
  <c r="P20" i="6" s="1"/>
  <c r="P21" i="6" s="1"/>
  <c r="P22" i="6" s="1"/>
  <c r="P23" i="6" s="1"/>
  <c r="P24" i="6" s="1"/>
  <c r="P25" i="6" s="1"/>
  <c r="P26" i="6" s="1"/>
  <c r="P27" i="6" s="1"/>
  <c r="P28" i="6" s="1"/>
  <c r="P29" i="6" s="1"/>
  <c r="P30" i="6" s="1"/>
  <c r="P31" i="6" s="1"/>
  <c r="P32" i="6" s="1"/>
  <c r="P33" i="6" s="1"/>
  <c r="P34" i="6" s="1"/>
  <c r="P35" i="6" s="1"/>
  <c r="P36" i="6" s="1"/>
  <c r="O18" i="6"/>
  <c r="O19" i="6" s="1"/>
  <c r="O20" i="6" s="1"/>
  <c r="O21" i="6" s="1"/>
  <c r="O22" i="6" s="1"/>
  <c r="O23" i="6" s="1"/>
  <c r="O24" i="6" s="1"/>
  <c r="O25" i="6" s="1"/>
  <c r="O26" i="6" s="1"/>
  <c r="O27" i="6" s="1"/>
  <c r="O28" i="6" s="1"/>
  <c r="O29" i="6" s="1"/>
  <c r="O30" i="6" s="1"/>
  <c r="O31" i="6" s="1"/>
  <c r="O32" i="6" s="1"/>
  <c r="O33" i="6" s="1"/>
  <c r="O34" i="6" s="1"/>
  <c r="O35" i="6" s="1"/>
  <c r="O36" i="6" s="1"/>
  <c r="E18" i="6"/>
  <c r="E19" i="6" s="1"/>
  <c r="E20" i="6" s="1"/>
  <c r="D18" i="6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Q18" i="6"/>
  <c r="P15" i="6"/>
  <c r="C15" i="6"/>
  <c r="D15" i="6"/>
  <c r="E22" i="6" l="1"/>
  <c r="V22" i="8"/>
  <c r="F36" i="6" s="1"/>
  <c r="V19" i="8"/>
  <c r="F33" i="6" s="1"/>
  <c r="V7" i="8"/>
  <c r="F21" i="6" s="1"/>
  <c r="V14" i="8"/>
  <c r="F28" i="6" s="1"/>
  <c r="V6" i="8"/>
  <c r="F20" i="6" s="1"/>
  <c r="V18" i="8"/>
  <c r="F32" i="6" s="1"/>
  <c r="V10" i="8"/>
  <c r="F24" i="6" s="1"/>
  <c r="V17" i="8"/>
  <c r="F31" i="6" s="1"/>
  <c r="V16" i="8"/>
  <c r="F30" i="6" s="1"/>
  <c r="V15" i="8"/>
  <c r="F29" i="6" s="1"/>
  <c r="V21" i="8"/>
  <c r="F35" i="6" s="1"/>
  <c r="V13" i="8"/>
  <c r="F27" i="6" s="1"/>
  <c r="V5" i="8"/>
  <c r="F19" i="6" s="1"/>
  <c r="V11" i="8"/>
  <c r="F25" i="6" s="1"/>
  <c r="V9" i="8"/>
  <c r="F23" i="6" s="1"/>
  <c r="V8" i="8"/>
  <c r="F22" i="6" s="1"/>
  <c r="V3" i="8"/>
  <c r="F17" i="6" s="1"/>
  <c r="V20" i="8"/>
  <c r="F34" i="6" s="1"/>
  <c r="V12" i="8"/>
  <c r="F26" i="6" s="1"/>
  <c r="V4" i="8"/>
  <c r="F18" i="6" s="1"/>
  <c r="R18" i="6"/>
  <c r="Q19" i="6"/>
  <c r="B17" i="6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F15" i="6"/>
  <c r="E23" i="6" l="1"/>
  <c r="Q20" i="6"/>
  <c r="R20" i="6" s="1"/>
  <c r="R19" i="6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G17" i="6"/>
  <c r="J17" i="6"/>
  <c r="R17" i="6"/>
  <c r="G18" i="6"/>
  <c r="E24" i="6" l="1"/>
  <c r="Q21" i="6"/>
  <c r="R21" i="6" s="1"/>
  <c r="J18" i="6"/>
  <c r="K17" i="6"/>
  <c r="H17" i="6"/>
  <c r="G19" i="6"/>
  <c r="I17" i="6"/>
  <c r="E25" i="6" l="1"/>
  <c r="Q22" i="6"/>
  <c r="R22" i="6" s="1"/>
  <c r="G20" i="6"/>
  <c r="L17" i="6"/>
  <c r="G21" i="6"/>
  <c r="J19" i="6"/>
  <c r="K18" i="6"/>
  <c r="H18" i="6"/>
  <c r="I18" i="6"/>
  <c r="E26" i="6" l="1"/>
  <c r="Q23" i="6"/>
  <c r="R23" i="6" s="1"/>
  <c r="M17" i="6"/>
  <c r="L18" i="6"/>
  <c r="K19" i="6"/>
  <c r="H19" i="6"/>
  <c r="I19" i="6"/>
  <c r="J20" i="6"/>
  <c r="E27" i="6" l="1"/>
  <c r="Q24" i="6"/>
  <c r="N17" i="6"/>
  <c r="G23" i="6"/>
  <c r="G22" i="6"/>
  <c r="M18" i="6"/>
  <c r="J21" i="6"/>
  <c r="I20" i="6"/>
  <c r="K20" i="6"/>
  <c r="H20" i="6"/>
  <c r="L19" i="6"/>
  <c r="E28" i="6" l="1"/>
  <c r="W17" i="6"/>
  <c r="Q25" i="6"/>
  <c r="R25" i="6" s="1"/>
  <c r="R24" i="6"/>
  <c r="S17" i="6"/>
  <c r="N18" i="6"/>
  <c r="T17" i="6"/>
  <c r="G24" i="6"/>
  <c r="L20" i="6"/>
  <c r="K21" i="6"/>
  <c r="H21" i="6"/>
  <c r="I21" i="6"/>
  <c r="J22" i="6"/>
  <c r="M19" i="6"/>
  <c r="E29" i="6" l="1"/>
  <c r="W18" i="6"/>
  <c r="T18" i="6"/>
  <c r="U18" i="6" s="1"/>
  <c r="Q26" i="6"/>
  <c r="R26" i="6" s="1"/>
  <c r="S18" i="6"/>
  <c r="U17" i="6"/>
  <c r="V17" i="6" s="1"/>
  <c r="N19" i="6"/>
  <c r="S19" i="6" s="1"/>
  <c r="L21" i="6"/>
  <c r="M20" i="6"/>
  <c r="J23" i="6"/>
  <c r="I22" i="6"/>
  <c r="K22" i="6"/>
  <c r="H22" i="6"/>
  <c r="E30" i="6" l="1"/>
  <c r="W19" i="6"/>
  <c r="T19" i="6"/>
  <c r="U19" i="6" s="1"/>
  <c r="Q27" i="6"/>
  <c r="M21" i="6"/>
  <c r="N20" i="6"/>
  <c r="V18" i="6"/>
  <c r="S20" i="6"/>
  <c r="R27" i="6"/>
  <c r="L22" i="6"/>
  <c r="G26" i="6"/>
  <c r="G25" i="6"/>
  <c r="K23" i="6"/>
  <c r="I23" i="6"/>
  <c r="H23" i="6"/>
  <c r="J24" i="6"/>
  <c r="E31" i="6" l="1"/>
  <c r="W20" i="6"/>
  <c r="T20" i="6"/>
  <c r="U20" i="6" s="1"/>
  <c r="Q28" i="6"/>
  <c r="R28" i="6" s="1"/>
  <c r="M22" i="6"/>
  <c r="N21" i="6"/>
  <c r="V19" i="6"/>
  <c r="G27" i="6"/>
  <c r="L23" i="6"/>
  <c r="J25" i="6"/>
  <c r="I24" i="6"/>
  <c r="K24" i="6"/>
  <c r="H24" i="6"/>
  <c r="E32" i="6" l="1"/>
  <c r="W21" i="6"/>
  <c r="T21" i="6"/>
  <c r="Q29" i="6"/>
  <c r="R29" i="6" s="1"/>
  <c r="M23" i="6"/>
  <c r="S21" i="6"/>
  <c r="N22" i="6"/>
  <c r="V20" i="6"/>
  <c r="G28" i="6"/>
  <c r="J26" i="6"/>
  <c r="L24" i="6"/>
  <c r="K25" i="6"/>
  <c r="I25" i="6"/>
  <c r="H25" i="6"/>
  <c r="E33" i="6" l="1"/>
  <c r="W22" i="6"/>
  <c r="T22" i="6"/>
  <c r="Q30" i="6"/>
  <c r="S22" i="6"/>
  <c r="U21" i="6"/>
  <c r="V21" i="6" s="1"/>
  <c r="N23" i="6"/>
  <c r="R30" i="6"/>
  <c r="M24" i="6"/>
  <c r="J27" i="6"/>
  <c r="L25" i="6"/>
  <c r="I26" i="6"/>
  <c r="K26" i="6"/>
  <c r="H26" i="6"/>
  <c r="E34" i="6" l="1"/>
  <c r="T23" i="6"/>
  <c r="W23" i="6"/>
  <c r="U22" i="6"/>
  <c r="V22" i="6" s="1"/>
  <c r="Q31" i="6"/>
  <c r="N24" i="6"/>
  <c r="S23" i="6"/>
  <c r="R31" i="6"/>
  <c r="G30" i="6"/>
  <c r="G29" i="6"/>
  <c r="M25" i="6"/>
  <c r="L26" i="6"/>
  <c r="K27" i="6"/>
  <c r="I27" i="6"/>
  <c r="H27" i="6"/>
  <c r="J28" i="6"/>
  <c r="E35" i="6" l="1"/>
  <c r="S24" i="6"/>
  <c r="T24" i="6"/>
  <c r="W24" i="6"/>
  <c r="U23" i="6"/>
  <c r="Q32" i="6"/>
  <c r="R32" i="6" s="1"/>
  <c r="N25" i="6"/>
  <c r="M26" i="6"/>
  <c r="G31" i="6"/>
  <c r="L27" i="6"/>
  <c r="J29" i="6"/>
  <c r="I28" i="6"/>
  <c r="K28" i="6"/>
  <c r="H28" i="6"/>
  <c r="E36" i="6" l="1"/>
  <c r="W25" i="6"/>
  <c r="T25" i="6"/>
  <c r="U24" i="6"/>
  <c r="V24" i="6" s="1"/>
  <c r="V23" i="6"/>
  <c r="Q33" i="6"/>
  <c r="R33" i="6" s="1"/>
  <c r="S25" i="6"/>
  <c r="N26" i="6"/>
  <c r="G32" i="6"/>
  <c r="M27" i="6"/>
  <c r="L28" i="6"/>
  <c r="K29" i="6"/>
  <c r="I29" i="6"/>
  <c r="H29" i="6"/>
  <c r="J30" i="6"/>
  <c r="E15" i="6"/>
  <c r="U25" i="6" l="1"/>
  <c r="T26" i="6"/>
  <c r="W26" i="6"/>
  <c r="Q34" i="6"/>
  <c r="R34" i="6" s="1"/>
  <c r="N27" i="6"/>
  <c r="S26" i="6"/>
  <c r="M28" i="6"/>
  <c r="L29" i="6"/>
  <c r="G33" i="6"/>
  <c r="I30" i="6"/>
  <c r="K30" i="6"/>
  <c r="H30" i="6"/>
  <c r="J31" i="6"/>
  <c r="U26" i="6" l="1"/>
  <c r="V26" i="6" s="1"/>
  <c r="V25" i="6"/>
  <c r="S27" i="6"/>
  <c r="W27" i="6"/>
  <c r="T27" i="6"/>
  <c r="Q35" i="6"/>
  <c r="R35" i="6" s="1"/>
  <c r="N28" i="6"/>
  <c r="M29" i="6"/>
  <c r="L30" i="6"/>
  <c r="K31" i="6"/>
  <c r="I31" i="6"/>
  <c r="H31" i="6"/>
  <c r="G34" i="6"/>
  <c r="J32" i="6"/>
  <c r="U27" i="6" l="1"/>
  <c r="V27" i="6" s="1"/>
  <c r="T28" i="6"/>
  <c r="W28" i="6"/>
  <c r="S28" i="6"/>
  <c r="Q36" i="6"/>
  <c r="N29" i="6"/>
  <c r="R36" i="6"/>
  <c r="G35" i="6"/>
  <c r="M30" i="6"/>
  <c r="J33" i="6"/>
  <c r="I32" i="6"/>
  <c r="K32" i="6"/>
  <c r="H32" i="6"/>
  <c r="L31" i="6"/>
  <c r="Q15" i="6"/>
  <c r="R15" i="6"/>
  <c r="U28" i="6" l="1"/>
  <c r="V28" i="6" s="1"/>
  <c r="T29" i="6"/>
  <c r="W29" i="6"/>
  <c r="N30" i="6"/>
  <c r="S29" i="6"/>
  <c r="M31" i="6"/>
  <c r="L32" i="6"/>
  <c r="K33" i="6"/>
  <c r="I33" i="6"/>
  <c r="H33" i="6"/>
  <c r="G36" i="6"/>
  <c r="J34" i="6"/>
  <c r="G15" i="6"/>
  <c r="U29" i="6" l="1"/>
  <c r="V29" i="6" s="1"/>
  <c r="T30" i="6"/>
  <c r="W30" i="6"/>
  <c r="S30" i="6"/>
  <c r="N31" i="6"/>
  <c r="M32" i="6"/>
  <c r="L33" i="6"/>
  <c r="I34" i="6"/>
  <c r="K34" i="6"/>
  <c r="H34" i="6"/>
  <c r="J35" i="6"/>
  <c r="U30" i="6" l="1"/>
  <c r="V30" i="6" s="1"/>
  <c r="S31" i="6"/>
  <c r="T31" i="6"/>
  <c r="W31" i="6"/>
  <c r="N32" i="6"/>
  <c r="M33" i="6"/>
  <c r="L34" i="6"/>
  <c r="K35" i="6"/>
  <c r="I35" i="6"/>
  <c r="H35" i="6"/>
  <c r="J36" i="6"/>
  <c r="U31" i="6" l="1"/>
  <c r="V31" i="6" s="1"/>
  <c r="W32" i="6"/>
  <c r="T32" i="6"/>
  <c r="M34" i="6"/>
  <c r="N33" i="6"/>
  <c r="S32" i="6"/>
  <c r="L35" i="6"/>
  <c r="H36" i="6"/>
  <c r="I36" i="6"/>
  <c r="K36" i="6"/>
  <c r="H15" i="6"/>
  <c r="I15" i="6"/>
  <c r="J15" i="6"/>
  <c r="K15" i="6"/>
  <c r="S33" i="6" l="1"/>
  <c r="T33" i="6"/>
  <c r="W33" i="6"/>
  <c r="M35" i="6"/>
  <c r="U32" i="6"/>
  <c r="V32" i="6" s="1"/>
  <c r="N34" i="6"/>
  <c r="L36" i="6"/>
  <c r="L15" i="6"/>
  <c r="T34" i="6" l="1"/>
  <c r="W34" i="6"/>
  <c r="N35" i="6"/>
  <c r="U33" i="6"/>
  <c r="V33" i="6" s="1"/>
  <c r="S34" i="6"/>
  <c r="M36" i="6"/>
  <c r="M15" i="6"/>
  <c r="W35" i="6" l="1"/>
  <c r="T35" i="6"/>
  <c r="U34" i="6"/>
  <c r="N36" i="6"/>
  <c r="S35" i="6"/>
  <c r="O15" i="6"/>
  <c r="N15" i="6"/>
  <c r="T36" i="6" l="1"/>
  <c r="W36" i="6"/>
  <c r="U35" i="6"/>
  <c r="V34" i="6"/>
  <c r="S36" i="6"/>
  <c r="S15" i="6"/>
  <c r="T15" i="6"/>
  <c r="U36" i="6" l="1"/>
  <c r="V36" i="6" s="1"/>
  <c r="V35" i="6"/>
  <c r="E11" i="6"/>
  <c r="V15" i="6"/>
  <c r="E10" i="6"/>
  <c r="E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FABIOLACOSTA - GEDEM</author>
  </authors>
  <commentList>
    <comment ref="D5" authorId="0" shapeId="0" xr:uid="{99E6AEBD-138B-4B48-85B8-2BFF34C8ECE3}">
      <text>
        <r>
          <rPr>
            <b/>
            <sz val="9"/>
            <color indexed="81"/>
            <rFont val="Segoe UI"/>
            <family val="2"/>
          </rPr>
          <t>Prazo de 20 anos considerado para cálculo da TIR e VPL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6" authorId="0" shapeId="0" xr:uid="{7C0F0E21-932E-42F0-822B-90CABEA73144}">
      <text>
        <r>
          <rPr>
            <b/>
            <sz val="9"/>
            <color indexed="81"/>
            <rFont val="Segoe UI"/>
            <family val="2"/>
          </rPr>
          <t>Inserir ano inicial do projeto. Os demais anos são de preechimento automático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7" authorId="0" shapeId="0" xr:uid="{2D3E6B02-38F6-424C-A7F1-CE82085F1D08}">
      <text>
        <r>
          <rPr>
            <b/>
            <sz val="9"/>
            <color indexed="81"/>
            <rFont val="Segoe UI"/>
            <family val="2"/>
          </rPr>
          <t xml:space="preserve">Retorno mínimo esperado para o projeto. Considerar como custo médio de capital ou taxa de desconto
</t>
        </r>
      </text>
    </comment>
    <comment ref="C14" authorId="0" shapeId="0" xr:uid="{9B405A2F-2743-401F-B58E-AE5671F0CFA1}">
      <text>
        <r>
          <rPr>
            <b/>
            <sz val="9"/>
            <color indexed="81"/>
            <rFont val="Segoe UI"/>
            <family val="2"/>
          </rPr>
          <t>Inserir investimento inicial e reinvestimento</t>
        </r>
      </text>
    </comment>
    <comment ref="D14" authorId="0" shapeId="0" xr:uid="{2663425F-8C61-4AC8-A13A-6190627E13DD}">
      <text>
        <r>
          <rPr>
            <b/>
            <sz val="9"/>
            <color indexed="81"/>
            <rFont val="Segoe UI"/>
            <family val="2"/>
          </rPr>
          <t>Em caso de despesa contínua, os valores se repetem automaticamente no decorrer dos anos. Alterar quando necessário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4" authorId="0" shapeId="0" xr:uid="{793C6529-2410-4B0D-960F-6281F34DA4FB}">
      <text>
        <r>
          <rPr>
            <b/>
            <sz val="9"/>
            <color indexed="81"/>
            <rFont val="Segoe UI"/>
            <family val="2"/>
          </rPr>
          <t>Em caso de despesa contínua, os valores se repetem automaticamente no decorrer dos anos. Alterar quando necessário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4" authorId="0" shapeId="0" xr:uid="{01C9DBC2-C58B-46D3-A107-A5375EC1CF13}">
      <text>
        <r>
          <rPr>
            <b/>
            <sz val="9"/>
            <color indexed="81"/>
            <rFont val="Segoe UI"/>
            <family val="2"/>
          </rPr>
          <t>Em caso de redução contínua, os valores se repetem automaticamente no decorrer dos anos. Alterar quando necessário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P14" authorId="0" shapeId="0" xr:uid="{430837E4-EBFE-4315-8F6D-BC631AE20CC1}">
      <text>
        <r>
          <rPr>
            <b/>
            <sz val="9"/>
            <color indexed="81"/>
            <rFont val="Segoe UI"/>
            <family val="2"/>
          </rPr>
          <t>Em caso de receita contínua, os valores se repetem automaticamente no decorrer dos anos. Alterar quando necessário</t>
        </r>
      </text>
    </comment>
    <comment ref="Q14" authorId="0" shapeId="0" xr:uid="{0DB5FEB1-632A-454D-A0F3-CA31DD70A830}">
      <text>
        <r>
          <rPr>
            <b/>
            <sz val="9"/>
            <color indexed="81"/>
            <rFont val="Segoe UI"/>
            <family val="2"/>
          </rPr>
          <t>Em caso de receita contínua, os valores se repetem automaticamente no decorrer dos anos. Alterar quando necessário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<sst xmlns="http://schemas.openxmlformats.org/spreadsheetml/2006/main" count="168" uniqueCount="143">
  <si>
    <t>INVESTIMENTO</t>
  </si>
  <si>
    <t>VPL</t>
  </si>
  <si>
    <t>TIR</t>
  </si>
  <si>
    <t>Tabela de Depreciação por Unidade de Propriedade</t>
  </si>
  <si>
    <t>UP</t>
  </si>
  <si>
    <t>DESCRIÇÃO UP</t>
  </si>
  <si>
    <t>Terrenos</t>
  </si>
  <si>
    <t>Poços</t>
  </si>
  <si>
    <t>ANOS</t>
  </si>
  <si>
    <t>MESES</t>
  </si>
  <si>
    <t xml:space="preserve"> A DEPRECIAR</t>
  </si>
  <si>
    <r>
      <t>Nome do Formulário</t>
    </r>
    <r>
      <rPr>
        <sz val="5"/>
        <rFont val="Century Gothic"/>
        <family val="2"/>
      </rPr>
      <t xml:space="preserve">
</t>
    </r>
    <r>
      <rPr>
        <b/>
        <sz val="12"/>
        <rFont val="Arial"/>
        <family val="2"/>
      </rPr>
      <t>Matriz de Viabilidade Econômica de Projetos</t>
    </r>
  </si>
  <si>
    <t>01</t>
  </si>
  <si>
    <t>02</t>
  </si>
  <si>
    <t>Estruturas de saneamento</t>
  </si>
  <si>
    <t>03</t>
  </si>
  <si>
    <t>Equipamentos de Telecontrole</t>
  </si>
  <si>
    <t>04</t>
  </si>
  <si>
    <t>Galerias e Túneis</t>
  </si>
  <si>
    <t>05</t>
  </si>
  <si>
    <t>Instalações Equipamentos Bombeamento</t>
  </si>
  <si>
    <t>06</t>
  </si>
  <si>
    <t>Instalações Equipamentos Elétricos</t>
  </si>
  <si>
    <t>07</t>
  </si>
  <si>
    <t>08</t>
  </si>
  <si>
    <t>Tubulações e Peças Hidráulicas</t>
  </si>
  <si>
    <t>09</t>
  </si>
  <si>
    <t>Filtros, Equipam.Instal.Tratamento e Laboratório</t>
  </si>
  <si>
    <t>10</t>
  </si>
  <si>
    <t>Hidrômetros</t>
  </si>
  <si>
    <t>11</t>
  </si>
  <si>
    <t>Ligações Domiciliares</t>
  </si>
  <si>
    <t>12</t>
  </si>
  <si>
    <t>Equipamentos de Aferição, Medição e Teste</t>
  </si>
  <si>
    <t>13</t>
  </si>
  <si>
    <t>Equipamentos de Telecomun.Teleproc.Som, Imagem, Foto</t>
  </si>
  <si>
    <t>14</t>
  </si>
  <si>
    <t>Equipamentos de Serviço e de Oficina</t>
  </si>
  <si>
    <t>18</t>
  </si>
  <si>
    <t>Móveis e Equipamentos de Escritório</t>
  </si>
  <si>
    <t>19</t>
  </si>
  <si>
    <t>Módulos e Armazenamento e/ou Transporte Líquidos, Sólidos, Gases</t>
  </si>
  <si>
    <t>20</t>
  </si>
  <si>
    <t>Equipamentos de Segurança em Geral</t>
  </si>
  <si>
    <t>21</t>
  </si>
  <si>
    <t>Equipamentos Odontológicos e de Medicina em Geral</t>
  </si>
  <si>
    <t>22</t>
  </si>
  <si>
    <t>Veículos e Embarcações</t>
  </si>
  <si>
    <t>23</t>
  </si>
  <si>
    <t>Equipamentos de Informática</t>
  </si>
  <si>
    <t>24</t>
  </si>
  <si>
    <t>Equipamentos de Copa, Cozinha e Refeitório</t>
  </si>
  <si>
    <t>25</t>
  </si>
  <si>
    <t>Equipamentos de Gráfica, Reprodução e Desenho</t>
  </si>
  <si>
    <t>26</t>
  </si>
  <si>
    <t>Redes Elétricas</t>
  </si>
  <si>
    <t>27</t>
  </si>
  <si>
    <t>Válvulas Motorizadas</t>
  </si>
  <si>
    <t>28</t>
  </si>
  <si>
    <t>edificios e estruturas</t>
  </si>
  <si>
    <t>29</t>
  </si>
  <si>
    <t>Conj.Moto-bomba Submersa Monobloco</t>
  </si>
  <si>
    <t>30</t>
  </si>
  <si>
    <t>EQUIP. CONTROLE DE PRDAS</t>
  </si>
  <si>
    <t>31</t>
  </si>
  <si>
    <t>PV - Poços de Visita - Esgoto</t>
  </si>
  <si>
    <t>33</t>
  </si>
  <si>
    <t>Baixa p/ Despesa</t>
  </si>
  <si>
    <t>55</t>
  </si>
  <si>
    <t>Transf. Desapropr. a Regularizar</t>
  </si>
  <si>
    <t>88</t>
  </si>
  <si>
    <t>Transf. p/ Imobilizado</t>
  </si>
  <si>
    <t>91</t>
  </si>
  <si>
    <t>Direitos, Maracas e Patentes</t>
  </si>
  <si>
    <t>97</t>
  </si>
  <si>
    <t>Equipamentos Incorp. só Físico Valor 0</t>
  </si>
  <si>
    <t>99</t>
  </si>
  <si>
    <t>Estudos e Projetos</t>
  </si>
  <si>
    <t>-</t>
  </si>
  <si>
    <t>ICMS</t>
  </si>
  <si>
    <t>ISSQN</t>
  </si>
  <si>
    <r>
      <t>Código do Formulário</t>
    </r>
    <r>
      <rPr>
        <sz val="5"/>
        <rFont val="Century Gothic"/>
        <family val="2"/>
      </rPr>
      <t xml:space="preserve">
</t>
    </r>
  </si>
  <si>
    <r>
      <t>Vinculado ao Instrumento:</t>
    </r>
    <r>
      <rPr>
        <sz val="5"/>
        <rFont val="Century Gothic"/>
        <family val="2"/>
      </rPr>
      <t xml:space="preserve">
</t>
    </r>
  </si>
  <si>
    <t>ISS</t>
  </si>
  <si>
    <t>IPI</t>
  </si>
  <si>
    <t>REDUÇÃO DE DESPESA</t>
  </si>
  <si>
    <t>RECEITA OPERACIONAL</t>
  </si>
  <si>
    <t>RECEITA DE SERVIÇOS</t>
  </si>
  <si>
    <t>ANO</t>
  </si>
  <si>
    <t>PERÍODO</t>
  </si>
  <si>
    <t>SUBTOTAL</t>
  </si>
  <si>
    <t>IR / CS</t>
  </si>
  <si>
    <t>DEPRECIAÇÃO</t>
  </si>
  <si>
    <t>RECEITA
BRUTA
TOTAL</t>
  </si>
  <si>
    <t>IR + CSLL</t>
  </si>
  <si>
    <t>Alíquotas</t>
  </si>
  <si>
    <t>PIS/COFINS/ PASEP</t>
  </si>
  <si>
    <t>PIS/COFINS/PASEP</t>
  </si>
  <si>
    <t>Estimar e informar os valores de possíveis reduções de despesas para a Cagece, quando houverem, caso o projeto seja implantado. Esse campo é informativo. Esses valores não influenciam diretamente no fluxo de caixa do projeto</t>
  </si>
  <si>
    <t>(A)
CAPEX</t>
  </si>
  <si>
    <t xml:space="preserve"> (B)
OPEX</t>
  </si>
  <si>
    <t>(C)
DESPESAS FISCAIS</t>
  </si>
  <si>
    <t xml:space="preserve">(D)
TOTAL DOS CUSTOS
= (B)+(C) </t>
  </si>
  <si>
    <t xml:space="preserve"> (E)
RECEITAS</t>
  </si>
  <si>
    <t>(F)
RESULTADO
LÍQUIDO DO 
PERÍODO
=(E)-(D)</t>
  </si>
  <si>
    <t>(H)
FLUXO DE
CAIXA
ACUMULADO</t>
  </si>
  <si>
    <t>(I)
PAYBACK</t>
  </si>
  <si>
    <t>(J)
FLUXO DE
CAIXA
LÍQUIDO
=(E)-(D)-(A)+DEPRECIAÇÃO</t>
  </si>
  <si>
    <t>(G)
FLUXO DE
CAIXA
DESCONTADO
=(E)-(D)-(A)+DEPRECIAÇÃO</t>
  </si>
  <si>
    <t>PLANILHA DE VIABILIDADE ECONÔMICO FINANCEIRA</t>
  </si>
  <si>
    <t>Prazo (anos)</t>
  </si>
  <si>
    <t>Ano Inicial do Projeto</t>
  </si>
  <si>
    <t>Taxa Mínima de Atratividade - TMA (a.a)</t>
  </si>
  <si>
    <t>CUSTOS FIXOS OPERACIONAIS</t>
  </si>
  <si>
    <t>CUSTOS E DESPESAS VARIÁVEIS</t>
  </si>
  <si>
    <t>PREMISSAS PARA PROJEÇÃO FINANCEIRA</t>
  </si>
  <si>
    <t>OBSERVAÇÕES</t>
  </si>
  <si>
    <t>DESCREVER</t>
  </si>
  <si>
    <t>Tempo de Projeção</t>
  </si>
  <si>
    <t>Investimento</t>
  </si>
  <si>
    <t>Custos Fixos Operacionais</t>
  </si>
  <si>
    <t>Custos e Despesas Variáveis</t>
  </si>
  <si>
    <t>Depreciação</t>
  </si>
  <si>
    <t>Redução de Despesa</t>
  </si>
  <si>
    <t>Receita Operacional</t>
  </si>
  <si>
    <t>Receita de Serviços</t>
  </si>
  <si>
    <t>Descrever como foram estimados, incluindo créditos de PIS/COFINS/ PASEP, se for o caso</t>
  </si>
  <si>
    <t>Utilizar aliquota cheia caso não hajam créditos ou se esses créditos já foram considerados nos custos. Caso contrário, como alternativa, utilizar aliquota efetiva</t>
  </si>
  <si>
    <t>Informar aliquota quando houver</t>
  </si>
  <si>
    <t>Informar aliquota</t>
  </si>
  <si>
    <t>Estimar receitas operacionais</t>
  </si>
  <si>
    <t>Estimar receitas de serviços</t>
  </si>
  <si>
    <t>VARIÁVEIS</t>
  </si>
  <si>
    <t>Informar os investimentos necessários, inclusive para reposição de ativos, dentro do período de projeção</t>
  </si>
  <si>
    <t>Título do Projeto</t>
  </si>
  <si>
    <t>Payback Descontado (anos)</t>
  </si>
  <si>
    <t>Taxa baseada na última revisão tarifária da Cagece, alterando a composição de capital para 80% de capital de terceiros e 20% de capital próprio. Resultando na taxa real depois dos impostos de 6,12%.</t>
  </si>
  <si>
    <t>20 (vinte) anos</t>
  </si>
  <si>
    <r>
      <t xml:space="preserve">NOTA: Este anexo deve ser enviado conforme Item 5.2 do </t>
    </r>
    <r>
      <rPr>
        <sz val="10"/>
        <rFont val="Arial"/>
        <family val="2"/>
      </rPr>
      <t>EDITAL DE CHAMAMENTO PÚBLICO 01/2024.</t>
    </r>
  </si>
  <si>
    <t>Total</t>
  </si>
  <si>
    <t>Ano</t>
  </si>
  <si>
    <t>Planilha exclusiva para cálculo, não digitar nada</t>
  </si>
  <si>
    <t>Utilizada depreciação linear dentro do período em análise. Preechimento automático.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</si>
</sst>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&quot;Simulação do Fluxo de Caixa Incremental SABESP - Água de Reuso - &quot;#,##0\ &quot;anos&quot;"/>
    <numFmt numFmtId="168" formatCode="&quot;Simulação do Fluxo de Caixa Descontado para:  &quot;#,##0\ &quot;anos&quot;"/>
    <numFmt numFmtId="169" formatCode="0.0%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2"/>
      <name val="Verdana"/>
      <family val="2"/>
    </font>
    <font>
      <sz val="5"/>
      <name val="Century Gothic"/>
      <family val="2"/>
    </font>
    <font>
      <sz val="8"/>
      <name val="Century Gothic"/>
      <family val="2"/>
    </font>
    <font>
      <sz val="9"/>
      <color indexed="81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u/>
      <sz val="10"/>
      <name val="Segoe UI"/>
      <family val="2"/>
    </font>
    <font>
      <sz val="16"/>
      <name val="Segoe UI Black"/>
      <family val="2"/>
    </font>
    <font>
      <b/>
      <sz val="12"/>
      <name val="Segoe UI"/>
      <family val="2"/>
    </font>
    <font>
      <sz val="12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 indent="1"/>
    </xf>
    <xf numFmtId="0" fontId="11" fillId="2" borderId="0" xfId="0" applyFont="1" applyFill="1" applyProtection="1">
      <protection hidden="1"/>
    </xf>
    <xf numFmtId="168" fontId="10" fillId="0" borderId="0" xfId="0" applyNumberFormat="1" applyFont="1" applyAlignment="1" applyProtection="1">
      <alignment horizontal="right" vertical="center"/>
      <protection hidden="1"/>
    </xf>
    <xf numFmtId="167" fontId="10" fillId="2" borderId="0" xfId="0" applyNumberFormat="1" applyFont="1" applyFill="1" applyAlignment="1" applyProtection="1">
      <alignment horizontal="centerContinuous" vertical="center" wrapText="1"/>
      <protection hidden="1"/>
    </xf>
    <xf numFmtId="10" fontId="11" fillId="0" borderId="0" xfId="1" applyNumberFormat="1" applyFont="1" applyFill="1" applyBorder="1" applyAlignment="1" applyProtection="1">
      <alignment vertical="center"/>
      <protection hidden="1"/>
    </xf>
    <xf numFmtId="167" fontId="10" fillId="2" borderId="0" xfId="0" applyNumberFormat="1" applyFont="1" applyFill="1" applyAlignment="1" applyProtection="1">
      <alignment horizontal="center" vertical="center" wrapText="1"/>
      <protection hidden="1"/>
    </xf>
    <xf numFmtId="10" fontId="10" fillId="4" borderId="0" xfId="2" applyNumberFormat="1" applyFont="1" applyFill="1" applyBorder="1" applyAlignment="1" applyProtection="1">
      <alignment vertical="center"/>
      <protection locked="0"/>
    </xf>
    <xf numFmtId="167" fontId="12" fillId="2" borderId="0" xfId="0" applyNumberFormat="1" applyFont="1" applyFill="1" applyAlignment="1" applyProtection="1">
      <alignment horizontal="left" vertical="center" wrapText="1"/>
      <protection hidden="1"/>
    </xf>
    <xf numFmtId="43" fontId="11" fillId="2" borderId="0" xfId="0" applyNumberFormat="1" applyFont="1" applyFill="1" applyProtection="1">
      <protection hidden="1"/>
    </xf>
    <xf numFmtId="165" fontId="10" fillId="0" borderId="0" xfId="2" applyNumberFormat="1" applyFont="1" applyFill="1" applyBorder="1" applyAlignment="1" applyProtection="1">
      <alignment vertical="center"/>
      <protection hidden="1"/>
    </xf>
    <xf numFmtId="0" fontId="11" fillId="4" borderId="0" xfId="0" applyFont="1" applyFill="1" applyAlignment="1" applyProtection="1">
      <alignment horizontal="center" vertical="center"/>
      <protection hidden="1"/>
    </xf>
    <xf numFmtId="167" fontId="10" fillId="4" borderId="0" xfId="0" applyNumberFormat="1" applyFont="1" applyFill="1" applyAlignment="1" applyProtection="1">
      <alignment horizontal="centerContinuous" vertical="center" wrapText="1"/>
      <protection hidden="1"/>
    </xf>
    <xf numFmtId="0" fontId="11" fillId="4" borderId="0" xfId="0" applyFont="1" applyFill="1" applyProtection="1">
      <protection hidden="1"/>
    </xf>
    <xf numFmtId="1" fontId="10" fillId="0" borderId="0" xfId="2" applyNumberFormat="1" applyFont="1" applyFill="1" applyBorder="1" applyAlignment="1" applyProtection="1">
      <alignment horizontal="center" vertical="center"/>
      <protection hidden="1"/>
    </xf>
    <xf numFmtId="166" fontId="10" fillId="0" borderId="0" xfId="2" applyNumberFormat="1" applyFont="1" applyFill="1" applyBorder="1" applyProtection="1">
      <protection hidden="1"/>
    </xf>
    <xf numFmtId="0" fontId="11" fillId="0" borderId="0" xfId="0" applyFont="1" applyProtection="1">
      <protection hidden="1"/>
    </xf>
    <xf numFmtId="1" fontId="11" fillId="0" borderId="0" xfId="2" applyNumberFormat="1" applyFont="1" applyFill="1" applyBorder="1" applyAlignment="1" applyProtection="1">
      <alignment horizontal="center" vertical="center"/>
      <protection hidden="1"/>
    </xf>
    <xf numFmtId="166" fontId="10" fillId="4" borderId="0" xfId="2" applyNumberFormat="1" applyFont="1" applyFill="1" applyBorder="1" applyProtection="1">
      <protection hidden="1"/>
    </xf>
    <xf numFmtId="166" fontId="11" fillId="4" borderId="0" xfId="2" quotePrefix="1" applyNumberFormat="1" applyFont="1" applyFill="1" applyBorder="1" applyProtection="1">
      <protection hidden="1"/>
    </xf>
    <xf numFmtId="166" fontId="10" fillId="4" borderId="0" xfId="0" applyNumberFormat="1" applyFont="1" applyFill="1" applyProtection="1">
      <protection hidden="1"/>
    </xf>
    <xf numFmtId="166" fontId="11" fillId="4" borderId="0" xfId="2" applyNumberFormat="1" applyFont="1" applyFill="1" applyBorder="1" applyProtection="1">
      <protection hidden="1"/>
    </xf>
    <xf numFmtId="166" fontId="11" fillId="4" borderId="0" xfId="0" applyNumberFormat="1" applyFont="1" applyFill="1" applyProtection="1">
      <protection hidden="1"/>
    </xf>
    <xf numFmtId="1" fontId="11" fillId="2" borderId="0" xfId="2" applyNumberFormat="1" applyFont="1" applyFill="1" applyBorder="1" applyAlignment="1" applyProtection="1">
      <alignment horizontal="center" vertical="center"/>
      <protection hidden="1"/>
    </xf>
    <xf numFmtId="166" fontId="11" fillId="2" borderId="0" xfId="2" applyNumberFormat="1" applyFont="1" applyFill="1" applyBorder="1" applyProtection="1"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166" fontId="11" fillId="2" borderId="0" xfId="0" applyNumberFormat="1" applyFont="1" applyFill="1" applyProtection="1">
      <protection hidden="1"/>
    </xf>
    <xf numFmtId="0" fontId="10" fillId="2" borderId="0" xfId="0" applyFont="1" applyFill="1" applyProtection="1">
      <protection hidden="1"/>
    </xf>
    <xf numFmtId="0" fontId="11" fillId="0" borderId="0" xfId="0" applyFont="1"/>
    <xf numFmtId="0" fontId="11" fillId="0" borderId="0" xfId="0" applyFont="1" applyAlignment="1">
      <alignment wrapText="1"/>
    </xf>
    <xf numFmtId="0" fontId="13" fillId="0" borderId="0" xfId="0" applyFont="1" applyAlignment="1" applyProtection="1">
      <alignment vertical="center"/>
      <protection hidden="1"/>
    </xf>
    <xf numFmtId="0" fontId="11" fillId="0" borderId="0" xfId="0" applyFont="1" applyAlignment="1">
      <alignment vertical="center"/>
    </xf>
    <xf numFmtId="168" fontId="14" fillId="0" borderId="19" xfId="0" applyNumberFormat="1" applyFont="1" applyBorder="1" applyAlignment="1" applyProtection="1">
      <alignment horizontal="left" vertical="center"/>
      <protection hidden="1"/>
    </xf>
    <xf numFmtId="0" fontId="13" fillId="0" borderId="18" xfId="0" applyFont="1" applyBorder="1" applyAlignment="1" applyProtection="1">
      <alignment vertical="center"/>
      <protection hidden="1"/>
    </xf>
    <xf numFmtId="168" fontId="10" fillId="0" borderId="0" xfId="0" applyNumberFormat="1" applyFont="1" applyAlignment="1" applyProtection="1">
      <alignment horizontal="center" vertical="center"/>
      <protection hidden="1"/>
    </xf>
    <xf numFmtId="0" fontId="13" fillId="0" borderId="18" xfId="0" applyFont="1" applyBorder="1"/>
    <xf numFmtId="166" fontId="15" fillId="4" borderId="20" xfId="2" quotePrefix="1" applyNumberFormat="1" applyFont="1" applyFill="1" applyBorder="1" applyAlignment="1" applyProtection="1">
      <alignment horizontal="left" wrapText="1"/>
    </xf>
    <xf numFmtId="10" fontId="15" fillId="4" borderId="20" xfId="2" quotePrefix="1" applyNumberFormat="1" applyFont="1" applyFill="1" applyBorder="1" applyAlignment="1" applyProtection="1">
      <alignment horizontal="left" wrapText="1"/>
    </xf>
    <xf numFmtId="166" fontId="10" fillId="5" borderId="0" xfId="2" quotePrefix="1" applyNumberFormat="1" applyFont="1" applyFill="1" applyBorder="1" applyAlignment="1" applyProtection="1">
      <alignment vertical="center"/>
      <protection locked="0"/>
    </xf>
    <xf numFmtId="166" fontId="10" fillId="5" borderId="0" xfId="2" quotePrefix="1" applyNumberFormat="1" applyFont="1" applyFill="1" applyBorder="1" applyProtection="1">
      <protection locked="0"/>
    </xf>
    <xf numFmtId="166" fontId="11" fillId="5" borderId="0" xfId="2" quotePrefix="1" applyNumberFormat="1" applyFont="1" applyFill="1" applyBorder="1" applyProtection="1">
      <protection locked="0"/>
    </xf>
    <xf numFmtId="166" fontId="11" fillId="5" borderId="0" xfId="2" applyNumberFormat="1" applyFont="1" applyFill="1" applyBorder="1" applyProtection="1">
      <protection locked="0"/>
    </xf>
    <xf numFmtId="0" fontId="10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left"/>
      <protection hidden="1"/>
    </xf>
    <xf numFmtId="0" fontId="10" fillId="0" borderId="10" xfId="0" applyFont="1" applyBorder="1" applyAlignment="1" applyProtection="1">
      <alignment horizontal="center"/>
      <protection hidden="1"/>
    </xf>
    <xf numFmtId="166" fontId="11" fillId="5" borderId="0" xfId="2" quotePrefix="1" applyNumberFormat="1" applyFont="1" applyFill="1" applyBorder="1" applyAlignment="1" applyProtection="1">
      <alignment vertical="center"/>
      <protection locked="0"/>
    </xf>
    <xf numFmtId="0" fontId="11" fillId="5" borderId="0" xfId="2" applyNumberFormat="1" applyFont="1" applyFill="1" applyAlignment="1" applyProtection="1">
      <alignment horizontal="right" vertical="center" wrapText="1"/>
      <protection locked="0"/>
    </xf>
    <xf numFmtId="3" fontId="11" fillId="0" borderId="0" xfId="2" applyNumberFormat="1" applyFont="1" applyFill="1" applyBorder="1" applyAlignment="1" applyProtection="1">
      <alignment vertical="center"/>
      <protection hidden="1"/>
    </xf>
    <xf numFmtId="164" fontId="11" fillId="0" borderId="0" xfId="2" applyFont="1" applyFill="1" applyBorder="1" applyAlignment="1" applyProtection="1">
      <alignment vertical="center"/>
      <protection hidden="1"/>
    </xf>
    <xf numFmtId="10" fontId="11" fillId="5" borderId="0" xfId="1" applyNumberFormat="1" applyFont="1" applyFill="1" applyAlignment="1" applyProtection="1">
      <alignment horizontal="right" vertical="center" wrapText="1"/>
      <protection locked="0"/>
    </xf>
    <xf numFmtId="169" fontId="11" fillId="5" borderId="0" xfId="1" applyNumberFormat="1" applyFont="1" applyFill="1" applyAlignment="1" applyProtection="1">
      <alignment horizontal="right" vertical="center" wrapText="1"/>
      <protection locked="0"/>
    </xf>
    <xf numFmtId="0" fontId="11" fillId="5" borderId="0" xfId="2" applyNumberFormat="1" applyFont="1" applyFill="1" applyAlignment="1" applyProtection="1">
      <alignment horizontal="left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hidden="1"/>
    </xf>
    <xf numFmtId="0" fontId="11" fillId="3" borderId="11" xfId="0" applyFont="1" applyFill="1" applyBorder="1" applyAlignment="1" applyProtection="1">
      <alignment horizontal="center" vertical="center" wrapText="1"/>
      <protection hidden="1"/>
    </xf>
    <xf numFmtId="0" fontId="10" fillId="3" borderId="12" xfId="0" applyFont="1" applyFill="1" applyBorder="1" applyAlignment="1" applyProtection="1">
      <alignment horizontal="center"/>
      <protection hidden="1"/>
    </xf>
    <xf numFmtId="1" fontId="10" fillId="3" borderId="11" xfId="2" applyNumberFormat="1" applyFont="1" applyFill="1" applyBorder="1" applyAlignment="1" applyProtection="1">
      <alignment horizontal="center" vertical="center"/>
      <protection hidden="1"/>
    </xf>
    <xf numFmtId="166" fontId="10" fillId="3" borderId="11" xfId="2" applyNumberFormat="1" applyFont="1" applyFill="1" applyBorder="1" applyProtection="1">
      <protection hidden="1"/>
    </xf>
    <xf numFmtId="10" fontId="11" fillId="4" borderId="0" xfId="2" applyNumberFormat="1" applyFont="1" applyFill="1" applyBorder="1" applyAlignment="1" applyProtection="1">
      <alignment vertical="center"/>
      <protection hidden="1"/>
    </xf>
    <xf numFmtId="0" fontId="11" fillId="4" borderId="0" xfId="2" applyNumberFormat="1" applyFont="1" applyFill="1" applyAlignment="1" applyProtection="1">
      <alignment horizontal="right" vertical="center" wrapText="1"/>
      <protection hidden="1"/>
    </xf>
    <xf numFmtId="10" fontId="11" fillId="2" borderId="0" xfId="0" applyNumberFormat="1" applyFont="1" applyFill="1" applyProtection="1">
      <protection hidden="1"/>
    </xf>
    <xf numFmtId="0" fontId="17" fillId="0" borderId="0" xfId="0" applyFont="1" applyAlignment="1">
      <alignment vertical="center"/>
    </xf>
    <xf numFmtId="4" fontId="0" fillId="0" borderId="0" xfId="0" applyNumberFormat="1"/>
    <xf numFmtId="166" fontId="11" fillId="0" borderId="0" xfId="2" quotePrefix="1" applyNumberFormat="1" applyFont="1" applyFill="1" applyBorder="1" applyProtection="1"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0" fillId="3" borderId="13" xfId="0" applyFont="1" applyFill="1" applyBorder="1" applyAlignment="1" applyProtection="1">
      <alignment horizontal="center" vertical="center" wrapText="1"/>
      <protection hidden="1"/>
    </xf>
    <xf numFmtId="0" fontId="10" fillId="3" borderId="14" xfId="0" applyFont="1" applyFill="1" applyBorder="1" applyAlignment="1" applyProtection="1">
      <alignment horizontal="center" vertical="center" wrapText="1"/>
      <protection hidden="1"/>
    </xf>
    <xf numFmtId="0" fontId="10" fillId="3" borderId="12" xfId="0" applyFont="1" applyFill="1" applyBorder="1" applyAlignment="1" applyProtection="1">
      <alignment horizontal="center" vertical="center" textRotation="90"/>
      <protection hidden="1"/>
    </xf>
    <xf numFmtId="0" fontId="11" fillId="3" borderId="12" xfId="0" applyFont="1" applyFill="1" applyBorder="1" applyAlignment="1" applyProtection="1">
      <alignment horizontal="center" vertical="center" textRotation="90"/>
      <protection hidden="1"/>
    </xf>
    <xf numFmtId="0" fontId="10" fillId="3" borderId="11" xfId="0" applyFont="1" applyFill="1" applyBorder="1" applyAlignment="1" applyProtection="1">
      <alignment horizontal="center" vertical="center" wrapText="1"/>
      <protection hidden="1"/>
    </xf>
    <xf numFmtId="0" fontId="11" fillId="3" borderId="11" xfId="0" applyFont="1" applyFill="1" applyBorder="1" applyAlignment="1" applyProtection="1">
      <alignment horizontal="center" vertical="center" wrapText="1"/>
      <protection hidden="1"/>
    </xf>
    <xf numFmtId="164" fontId="10" fillId="2" borderId="0" xfId="2" applyFont="1" applyFill="1" applyAlignment="1" applyProtection="1">
      <alignment horizontal="center" vertical="center" wrapText="1"/>
      <protection hidden="1"/>
    </xf>
    <xf numFmtId="0" fontId="10" fillId="3" borderId="15" xfId="0" applyFont="1" applyFill="1" applyBorder="1" applyAlignment="1" applyProtection="1">
      <alignment horizontal="center" vertical="center" wrapText="1"/>
      <protection hidden="1"/>
    </xf>
    <xf numFmtId="0" fontId="10" fillId="3" borderId="16" xfId="0" applyFont="1" applyFill="1" applyBorder="1" applyAlignment="1" applyProtection="1">
      <alignment horizontal="center" vertical="center" wrapText="1"/>
      <protection hidden="1"/>
    </xf>
    <xf numFmtId="0" fontId="10" fillId="3" borderId="17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8" fillId="2" borderId="7" xfId="0" applyFont="1" applyFill="1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2" borderId="8" xfId="0" applyFont="1" applyFill="1" applyBorder="1" applyAlignment="1">
      <alignment vertical="top" wrapText="1"/>
    </xf>
    <xf numFmtId="0" fontId="6" fillId="2" borderId="9" xfId="0" applyFont="1" applyFill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3">
    <cellStyle name="Normal" xfId="0" builtinId="0"/>
    <cellStyle name="Porcentagem" xfId="1" builtinId="5"/>
    <cellStyle name="Vírgula" xfId="2" builtinId="3"/>
  </cellStyles>
  <dxfs count="2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BDC49C"/>
      <color rgb="FFA4C163"/>
      <color rgb="FFEEF9D7"/>
      <color rgb="FFF8FCF2"/>
      <color rgb="FFEAF6DA"/>
      <color rgb="FFD5D5D5"/>
      <color rgb="FF0068A8"/>
      <color rgb="FF002060"/>
      <color rgb="FFDAEEF3"/>
      <color rgb="FFC1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44450</xdr:rowOff>
    </xdr:from>
    <xdr:to>
      <xdr:col>6</xdr:col>
      <xdr:colOff>65405</xdr:colOff>
      <xdr:row>2</xdr:row>
      <xdr:rowOff>171450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D2E9ABE7-58E8-BA64-1652-959A58E5CA1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0800" y="44450"/>
          <a:ext cx="5399405" cy="59690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246530</xdr:colOff>
      <xdr:row>0</xdr:row>
      <xdr:rowOff>78441</xdr:rowOff>
    </xdr:from>
    <xdr:to>
      <xdr:col>1</xdr:col>
      <xdr:colOff>3124201</xdr:colOff>
      <xdr:row>2</xdr:row>
      <xdr:rowOff>40901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85872D6-D9F0-123A-2F43-C75DD99D3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30" y="78441"/>
          <a:ext cx="598170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104775</xdr:rowOff>
    </xdr:from>
    <xdr:to>
      <xdr:col>0</xdr:col>
      <xdr:colOff>619125</xdr:colOff>
      <xdr:row>1</xdr:row>
      <xdr:rowOff>371475</xdr:rowOff>
    </xdr:to>
    <xdr:pic>
      <xdr:nvPicPr>
        <xdr:cNvPr id="3118" name="Picture 2" descr="Logo preto">
          <a:extLst>
            <a:ext uri="{FF2B5EF4-FFF2-40B4-BE49-F238E27FC236}">
              <a16:creationId xmlns:a16="http://schemas.microsoft.com/office/drawing/2014/main" id="{00000000-0008-0000-02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775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us%20documentos\2005\RELAT&#211;RIOS%20GERENCIAIS\Anos%20anteriores\REGER%2012-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IVO SABESP"/>
      <sheetName val="ALTA  ADMINISTRAÇÃO"/>
      <sheetName val="ATIVOS  TECNOLOGIA PLANEJAMENTO"/>
      <sheetName val="TECNOLOG  PLANEJAM. ADMINIST"/>
      <sheetName val="EX.PROD. &amp; TEC. ÁGUA"/>
      <sheetName val="EX. PROD. &amp; TEC. TRAT. ESG."/>
      <sheetName val="TECNOLOGIA PLANEJAM. MANUTENÇÃO"/>
      <sheetName val="ATIVOS   DIRETORI METROPOLITANA"/>
      <sheetName val="METROPOLITANA. ADMINISTR"/>
      <sheetName val="METROPOL PRODUÇÃO  AGUA"/>
      <sheetName val="METROPOLIT TRATAMENTO ESGOTO"/>
      <sheetName val="METROPOLITANA   CENTRO"/>
      <sheetName val="METROPOLITANA  NORTE"/>
      <sheetName val="METROPOLITANA  SUL"/>
      <sheetName val="METROPOLITANA   OESTE"/>
      <sheetName val="METROPOLITANA    LESTE"/>
      <sheetName val="METROPOLITANA   OSASCO"/>
      <sheetName val="ATIVOS  REGIONAIS"/>
      <sheetName val="REG. ADM"/>
      <sheetName val="REG. V. PARAÍBA"/>
      <sheetName val="REG. BX. PARANAP."/>
      <sheetName val="REG. BX. TIETÊ GDE."/>
      <sheetName val="REG. PARDO GDE"/>
      <sheetName val="REG. M. TIETÊ"/>
      <sheetName val="REG  RJJ"/>
      <sheetName val="REG. A. PARANAP."/>
      <sheetName val="REG. BX. SAN"/>
      <sheetName val="REG. V. RIBEIRA"/>
      <sheetName val="REG. LIT. NORTE"/>
      <sheetName val="INDICES R"/>
      <sheetName val="INDICES M"/>
      <sheetName val="INDICES T"/>
      <sheetName val="INDICES SABESP"/>
      <sheetName val="INDICADORES"/>
      <sheetName val="DESEMPENHO (2)"/>
      <sheetName val="APURAÇÃO DE RES. SABESP"/>
      <sheetName val="AP.RES. T"/>
      <sheetName val="AP.RES. M"/>
      <sheetName val="AP.RES. R"/>
      <sheetName val="AP.RES.ALTA ADMINISTRAÇÃO"/>
      <sheetName val="RESULTADO OPERACIONAL"/>
      <sheetName val="RESULT OPERACIO  ALTA  ADMINIST"/>
      <sheetName val="DESEMPENH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  <outlinePr summaryBelow="0"/>
  </sheetPr>
  <dimension ref="A1:Z283"/>
  <sheetViews>
    <sheetView showGridLines="0" showRowColHeaders="0" tabSelected="1" topLeftCell="B1" zoomScale="85" zoomScaleNormal="85" workbookViewId="0">
      <selection activeCell="E19" sqref="E19"/>
    </sheetView>
  </sheetViews>
  <sheetFormatPr defaultColWidth="9.1796875" defaultRowHeight="16" x14ac:dyDescent="0.45"/>
  <cols>
    <col min="1" max="1" width="4.54296875" style="53" hidden="1" customWidth="1"/>
    <col min="2" max="2" width="12.81640625" style="36" customWidth="1"/>
    <col min="3" max="4" width="15.26953125" style="13" customWidth="1"/>
    <col min="5" max="5" width="17.7265625" style="13" customWidth="1"/>
    <col min="6" max="13" width="15.26953125" style="13" customWidth="1"/>
    <col min="14" max="14" width="18.81640625" style="13" customWidth="1"/>
    <col min="15" max="18" width="15.26953125" style="13" customWidth="1"/>
    <col min="19" max="19" width="20.1796875" style="13" customWidth="1"/>
    <col min="20" max="20" width="27.54296875" style="13" customWidth="1"/>
    <col min="21" max="21" width="13.81640625" style="13" customWidth="1"/>
    <col min="22" max="22" width="13.81640625" style="13" hidden="1" customWidth="1"/>
    <col min="23" max="23" width="19.453125" style="13" hidden="1" customWidth="1"/>
    <col min="24" max="25" width="9.1796875" style="13"/>
    <col min="26" max="26" width="34" style="13" customWidth="1"/>
    <col min="27" max="16384" width="9.1796875" style="13"/>
  </cols>
  <sheetData>
    <row r="1" spans="1:26" x14ac:dyDescent="0.45">
      <c r="B1" s="13"/>
    </row>
    <row r="2" spans="1:26" ht="21" customHeight="1" x14ac:dyDescent="0.45">
      <c r="B2" s="45"/>
      <c r="C2" s="15"/>
      <c r="E2" s="15"/>
      <c r="G2" s="74" t="s">
        <v>109</v>
      </c>
      <c r="H2" s="74"/>
      <c r="I2" s="74"/>
      <c r="J2" s="74"/>
      <c r="K2" s="74"/>
      <c r="L2" s="74"/>
      <c r="M2" s="41"/>
      <c r="N2" s="15"/>
      <c r="O2" s="15"/>
      <c r="P2" s="15"/>
      <c r="Q2" s="15"/>
      <c r="R2" s="15"/>
      <c r="S2" s="15"/>
      <c r="T2" s="15"/>
      <c r="U2" s="15"/>
      <c r="V2" s="15"/>
    </row>
    <row r="3" spans="1:26" ht="18" customHeight="1" x14ac:dyDescent="0.45">
      <c r="B3" s="4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6" ht="15.75" customHeight="1" x14ac:dyDescent="0.45">
      <c r="A4" s="27"/>
      <c r="B4" s="13"/>
      <c r="D4" s="14" t="s">
        <v>134</v>
      </c>
      <c r="E4" s="56"/>
      <c r="F4" s="49"/>
      <c r="G4" s="49"/>
      <c r="H4" s="49"/>
      <c r="I4" s="49"/>
      <c r="J4" s="49"/>
      <c r="K4" s="49"/>
      <c r="L4" s="49"/>
      <c r="M4" s="15"/>
      <c r="N4" s="14"/>
      <c r="O4" s="16"/>
      <c r="P4" s="15"/>
      <c r="Q4" s="15"/>
      <c r="R4" s="15"/>
      <c r="S4" s="15"/>
      <c r="T4" s="15"/>
      <c r="U4" s="15"/>
      <c r="V4" s="15"/>
    </row>
    <row r="5" spans="1:26" x14ac:dyDescent="0.45">
      <c r="A5" s="54"/>
      <c r="B5" s="13"/>
      <c r="D5" s="14" t="s">
        <v>110</v>
      </c>
      <c r="E5" s="69">
        <v>20</v>
      </c>
      <c r="F5" s="17"/>
      <c r="G5" s="17"/>
      <c r="H5" s="15"/>
      <c r="I5" s="15"/>
      <c r="J5" s="15"/>
      <c r="K5" s="15"/>
      <c r="L5" s="15"/>
      <c r="M5" s="15"/>
      <c r="P5" s="15"/>
      <c r="Q5" s="15"/>
      <c r="R5" s="15"/>
      <c r="S5" s="15"/>
      <c r="T5" s="15"/>
      <c r="U5" s="15"/>
      <c r="V5" s="15"/>
    </row>
    <row r="6" spans="1:26" x14ac:dyDescent="0.45">
      <c r="A6" s="54"/>
      <c r="B6" s="13"/>
      <c r="D6" s="14" t="s">
        <v>111</v>
      </c>
      <c r="E6" s="57">
        <v>2025</v>
      </c>
      <c r="F6" s="17"/>
      <c r="G6" s="17"/>
      <c r="H6" s="15"/>
      <c r="I6" s="15"/>
      <c r="J6" s="15"/>
      <c r="K6" s="15"/>
      <c r="L6" s="15"/>
      <c r="M6" s="15"/>
      <c r="P6" s="15"/>
      <c r="Q6" s="15"/>
      <c r="R6" s="15"/>
      <c r="S6" s="15"/>
      <c r="T6" s="15"/>
      <c r="U6" s="15"/>
      <c r="V6" s="15"/>
    </row>
    <row r="7" spans="1:26" x14ac:dyDescent="0.45">
      <c r="A7" s="54"/>
      <c r="B7" s="13"/>
      <c r="D7" s="14" t="s">
        <v>112</v>
      </c>
      <c r="E7" s="68">
        <v>6.1199999999999997E-2</v>
      </c>
      <c r="F7" s="17"/>
      <c r="G7" s="17"/>
      <c r="I7" s="19" t="s">
        <v>95</v>
      </c>
      <c r="K7" s="15"/>
      <c r="L7" s="15"/>
      <c r="M7" s="15"/>
      <c r="O7" s="20"/>
      <c r="P7" s="15"/>
      <c r="Q7" s="15"/>
      <c r="R7" s="15"/>
      <c r="S7" s="15"/>
      <c r="T7" s="15"/>
      <c r="U7" s="15"/>
      <c r="V7" s="15"/>
    </row>
    <row r="8" spans="1:26" ht="3.75" customHeight="1" x14ac:dyDescent="0.45">
      <c r="A8" s="54"/>
      <c r="B8" s="13"/>
      <c r="F8" s="17"/>
      <c r="G8" s="17"/>
      <c r="H8" s="15"/>
      <c r="I8" s="15"/>
      <c r="J8" s="15"/>
      <c r="K8" s="15"/>
      <c r="L8" s="15"/>
      <c r="M8" s="15"/>
      <c r="P8" s="15"/>
      <c r="Q8" s="15"/>
      <c r="R8" s="15"/>
      <c r="S8" s="15"/>
      <c r="T8" s="15"/>
      <c r="U8" s="15"/>
      <c r="V8" s="15"/>
    </row>
    <row r="9" spans="1:26" x14ac:dyDescent="0.45">
      <c r="A9" s="54"/>
      <c r="B9" s="13"/>
      <c r="D9" s="14" t="s">
        <v>135</v>
      </c>
      <c r="E9" s="58">
        <f ca="1">(IF(ISERROR(IF(MIN(INDIRECT("V16:V"&amp;(15+$E$5)))/12&gt;0,MIN(INDIRECT("V16:V"&amp;(15+$E$5)))/12,0)),"",IF(MIN(INDIRECT("V16:V"&amp;(15+$E$5)))/12&gt;0,MIN(INDIRECT("V16:V"&amp;(15+$E$5)))/12,0)))*0+V15</f>
        <v>0</v>
      </c>
      <c r="F9" s="17"/>
      <c r="G9" s="21"/>
      <c r="I9" s="14" t="s">
        <v>97</v>
      </c>
      <c r="J9" s="60">
        <v>0</v>
      </c>
      <c r="K9" s="14" t="s">
        <v>80</v>
      </c>
      <c r="L9" s="61">
        <v>0</v>
      </c>
      <c r="M9" s="15"/>
      <c r="P9" s="15"/>
      <c r="Q9" s="15"/>
      <c r="R9" s="15"/>
      <c r="S9" s="15"/>
      <c r="T9" s="15"/>
      <c r="U9" s="15"/>
      <c r="V9" s="15"/>
    </row>
    <row r="10" spans="1:26" x14ac:dyDescent="0.45">
      <c r="A10" s="54"/>
      <c r="B10" s="13"/>
      <c r="D10" s="14" t="s">
        <v>2</v>
      </c>
      <c r="E10" s="16">
        <f ca="1">IF(ISERROR(IF(AND(W17=0,INDIRECT("w"&amp;(16+E5))=0),0,IRR(INDIRECT("w17:w"&amp;(16+E5))))),"",IF(AND(W17=0,INDIRECT("w"&amp;(16+E5))=0),0,IRR(INDIRECT("w17:w"&amp;(16+E5)))))</f>
        <v>0</v>
      </c>
      <c r="F10" s="18"/>
      <c r="G10" s="17"/>
      <c r="I10" s="14" t="s">
        <v>79</v>
      </c>
      <c r="J10" s="61">
        <v>0</v>
      </c>
      <c r="K10" s="14" t="s">
        <v>84</v>
      </c>
      <c r="L10" s="61">
        <v>0</v>
      </c>
      <c r="M10" s="15"/>
      <c r="P10" s="15"/>
      <c r="Q10" s="15"/>
      <c r="R10" s="15"/>
      <c r="S10" s="15"/>
      <c r="T10" s="15"/>
      <c r="U10" s="15"/>
      <c r="V10" s="15"/>
    </row>
    <row r="11" spans="1:26" x14ac:dyDescent="0.45">
      <c r="A11" s="54"/>
      <c r="B11" s="13"/>
      <c r="D11" s="14" t="s">
        <v>1</v>
      </c>
      <c r="E11" s="59">
        <f ca="1">T15</f>
        <v>0</v>
      </c>
      <c r="F11" s="81"/>
      <c r="G11" s="81"/>
      <c r="I11" s="14" t="s">
        <v>94</v>
      </c>
      <c r="J11" s="61">
        <v>0</v>
      </c>
      <c r="P11" s="15"/>
      <c r="Q11" s="15"/>
      <c r="R11" s="15"/>
      <c r="S11" s="15"/>
    </row>
    <row r="12" spans="1:26" s="24" customFormat="1" ht="3.75" customHeight="1" x14ac:dyDescent="0.45">
      <c r="A12" s="53"/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</row>
    <row r="13" spans="1:26" ht="50.5" customHeight="1" x14ac:dyDescent="0.45">
      <c r="A13" s="77" t="s">
        <v>89</v>
      </c>
      <c r="B13" s="75" t="s">
        <v>88</v>
      </c>
      <c r="C13" s="63" t="s">
        <v>99</v>
      </c>
      <c r="D13" s="82" t="s">
        <v>100</v>
      </c>
      <c r="E13" s="83"/>
      <c r="F13" s="83"/>
      <c r="G13" s="84"/>
      <c r="H13" s="82" t="s">
        <v>101</v>
      </c>
      <c r="I13" s="83"/>
      <c r="J13" s="83"/>
      <c r="K13" s="83"/>
      <c r="L13" s="83"/>
      <c r="M13" s="84"/>
      <c r="N13" s="75" t="s">
        <v>102</v>
      </c>
      <c r="O13" s="82" t="s">
        <v>103</v>
      </c>
      <c r="P13" s="83"/>
      <c r="Q13" s="83"/>
      <c r="R13" s="84"/>
      <c r="S13" s="75" t="s">
        <v>104</v>
      </c>
      <c r="T13" s="75" t="s">
        <v>108</v>
      </c>
      <c r="U13" s="79" t="s">
        <v>105</v>
      </c>
      <c r="V13" s="79" t="s">
        <v>106</v>
      </c>
      <c r="W13" s="75" t="s">
        <v>107</v>
      </c>
      <c r="Z13" s="70"/>
    </row>
    <row r="14" spans="1:26" ht="46.5" customHeight="1" x14ac:dyDescent="0.45">
      <c r="A14" s="78"/>
      <c r="B14" s="76"/>
      <c r="C14" s="64" t="s">
        <v>0</v>
      </c>
      <c r="D14" s="64" t="s">
        <v>113</v>
      </c>
      <c r="E14" s="64" t="s">
        <v>114</v>
      </c>
      <c r="F14" s="64" t="s">
        <v>92</v>
      </c>
      <c r="G14" s="63" t="s">
        <v>90</v>
      </c>
      <c r="H14" s="64" t="s">
        <v>96</v>
      </c>
      <c r="I14" s="64" t="s">
        <v>79</v>
      </c>
      <c r="J14" s="64" t="s">
        <v>83</v>
      </c>
      <c r="K14" s="64" t="s">
        <v>84</v>
      </c>
      <c r="L14" s="64" t="s">
        <v>91</v>
      </c>
      <c r="M14" s="63" t="s">
        <v>90</v>
      </c>
      <c r="N14" s="76"/>
      <c r="O14" s="64" t="s">
        <v>85</v>
      </c>
      <c r="P14" s="64" t="s">
        <v>86</v>
      </c>
      <c r="Q14" s="64" t="s">
        <v>87</v>
      </c>
      <c r="R14" s="63" t="s">
        <v>93</v>
      </c>
      <c r="S14" s="76"/>
      <c r="T14" s="76"/>
      <c r="U14" s="80"/>
      <c r="V14" s="80"/>
      <c r="W14" s="76"/>
      <c r="Z14" s="37"/>
    </row>
    <row r="15" spans="1:26" x14ac:dyDescent="0.45">
      <c r="A15" s="65"/>
      <c r="B15" s="66" t="s">
        <v>90</v>
      </c>
      <c r="C15" s="67">
        <f ca="1">SUM(INDIRECT("c17:c"&amp;(16+$E$5)))</f>
        <v>0</v>
      </c>
      <c r="D15" s="67">
        <f ca="1">SUM(INDIRECT("d17:d"&amp;(16+$E$5)))</f>
        <v>0</v>
      </c>
      <c r="E15" s="67">
        <f ca="1">SUM(INDIRECT("e17:e"&amp;(16+$E$5)))</f>
        <v>0</v>
      </c>
      <c r="F15" s="67">
        <f ca="1">SUM(INDIRECT("f17:f"&amp;(16+$E$5)))</f>
        <v>0</v>
      </c>
      <c r="G15" s="67">
        <f ca="1">SUM(INDIRECT("g17:g"&amp;(16+$E$5)))</f>
        <v>0</v>
      </c>
      <c r="H15" s="67">
        <f ca="1">SUM(INDIRECT("h17:h"&amp;(16+$E$5)))</f>
        <v>0</v>
      </c>
      <c r="I15" s="67">
        <f ca="1">SUM(INDIRECT("i17:i"&amp;(16+$E$5)))</f>
        <v>0</v>
      </c>
      <c r="J15" s="67">
        <f ca="1">SUM(INDIRECT("j17:j"&amp;(16+$E$5)))</f>
        <v>0</v>
      </c>
      <c r="K15" s="67">
        <f ca="1">SUM(INDIRECT("k17:k"&amp;(16+$E$5)))</f>
        <v>0</v>
      </c>
      <c r="L15" s="67">
        <f ca="1">SUM(INDIRECT("l17:l"&amp;(16+$E$5)))</f>
        <v>0</v>
      </c>
      <c r="M15" s="67">
        <f ca="1">SUM(INDIRECT("m17:m"&amp;(16+$E$5)))</f>
        <v>0</v>
      </c>
      <c r="N15" s="67">
        <f ca="1">SUM(INDIRECT("n17:n"&amp;(16+$E$5)))</f>
        <v>0</v>
      </c>
      <c r="O15" s="67">
        <f ca="1">SUM(INDIRECT("o17:o"&amp;(16+$E$5)))</f>
        <v>0</v>
      </c>
      <c r="P15" s="67">
        <f ca="1">SUM(INDIRECT("p17:p"&amp;(16+$E$5)))</f>
        <v>0</v>
      </c>
      <c r="Q15" s="67">
        <f ca="1">SUM(INDIRECT("q17:q"&amp;(16+$E$5)))</f>
        <v>0</v>
      </c>
      <c r="R15" s="67">
        <f ca="1">SUM(INDIRECT("r17:r"&amp;(16+$E$5)))</f>
        <v>0</v>
      </c>
      <c r="S15" s="67">
        <f ca="1">SUM(INDIRECT("s17:s"&amp;(16+$E$5)))</f>
        <v>0</v>
      </c>
      <c r="T15" s="67">
        <f ca="1">SUM(INDIRECT("t17:t"&amp;(16+$E$5)))</f>
        <v>0</v>
      </c>
      <c r="U15" s="67"/>
      <c r="V15" s="67">
        <f ca="1">(MIN(INDIRECT("V16:V"&amp;(15+$E$5)))/12)*0+SUM(V17:V36)</f>
        <v>0</v>
      </c>
      <c r="W15" s="67"/>
    </row>
    <row r="16" spans="1:26" s="27" customFormat="1" ht="3.75" customHeight="1" x14ac:dyDescent="0.45">
      <c r="A16" s="55"/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1:26" x14ac:dyDescent="0.45">
      <c r="A17" s="53">
        <v>1</v>
      </c>
      <c r="B17" s="28">
        <f>E6</f>
        <v>2025</v>
      </c>
      <c r="C17" s="50">
        <v>0</v>
      </c>
      <c r="D17" s="51">
        <v>0</v>
      </c>
      <c r="E17" s="51">
        <v>0</v>
      </c>
      <c r="F17" s="73">
        <f>Depreciação!V3</f>
        <v>0</v>
      </c>
      <c r="G17" s="29">
        <f>SUM(D17:F17)</f>
        <v>0</v>
      </c>
      <c r="H17" s="30">
        <f t="shared" ref="H17:H36" si="0">R17*$J$9</f>
        <v>0</v>
      </c>
      <c r="I17" s="30">
        <f t="shared" ref="I17:I36" si="1">R17*$J$10</f>
        <v>0</v>
      </c>
      <c r="J17" s="30">
        <f t="shared" ref="J17:J36" si="2">Q17*$L$9</f>
        <v>0</v>
      </c>
      <c r="K17" s="30">
        <f t="shared" ref="K17:K36" si="3">R17*$L$10</f>
        <v>0</v>
      </c>
      <c r="L17" s="30">
        <f t="shared" ref="L17:L36" si="4">IF((R17-G17-H17-I17-J17)&lt;0,0,(R17-G17-H17-I17-J17)*$J$11)</f>
        <v>0</v>
      </c>
      <c r="M17" s="29">
        <f>SUM(H17:L17)</f>
        <v>0</v>
      </c>
      <c r="N17" s="29">
        <f>M17+G17</f>
        <v>0</v>
      </c>
      <c r="O17" s="51">
        <v>0</v>
      </c>
      <c r="P17" s="51">
        <v>0</v>
      </c>
      <c r="Q17" s="51">
        <v>0</v>
      </c>
      <c r="R17" s="31">
        <f t="shared" ref="R17:R36" si="5">P17+Q17</f>
        <v>0</v>
      </c>
      <c r="S17" s="31">
        <f>R17-N17</f>
        <v>0</v>
      </c>
      <c r="T17" s="32">
        <f>R17-N17-C17+F17</f>
        <v>0</v>
      </c>
      <c r="U17" s="32">
        <f>T17</f>
        <v>0</v>
      </c>
      <c r="V17" s="32" t="str">
        <f>IF(SIGN(U17)&gt;0,A17," ")</f>
        <v xml:space="preserve"> </v>
      </c>
      <c r="W17" s="32">
        <f>R17-N17-C17+F17</f>
        <v>0</v>
      </c>
      <c r="Z17" s="37"/>
    </row>
    <row r="18" spans="1:26" x14ac:dyDescent="0.45">
      <c r="A18" s="53">
        <v>2</v>
      </c>
      <c r="B18" s="28">
        <f>B17+1</f>
        <v>2026</v>
      </c>
      <c r="C18" s="50">
        <v>0</v>
      </c>
      <c r="D18" s="51">
        <f t="shared" ref="D18:D36" si="6">D17</f>
        <v>0</v>
      </c>
      <c r="E18" s="51">
        <f t="shared" ref="E18:E36" si="7">E17</f>
        <v>0</v>
      </c>
      <c r="F18" s="73">
        <f>Depreciação!V4</f>
        <v>0</v>
      </c>
      <c r="G18" s="29">
        <f t="shared" ref="G18:G36" si="8">SUM(D18:F18)</f>
        <v>0</v>
      </c>
      <c r="H18" s="30">
        <f t="shared" si="0"/>
        <v>0</v>
      </c>
      <c r="I18" s="30">
        <f t="shared" si="1"/>
        <v>0</v>
      </c>
      <c r="J18" s="30">
        <f t="shared" si="2"/>
        <v>0</v>
      </c>
      <c r="K18" s="30">
        <f t="shared" si="3"/>
        <v>0</v>
      </c>
      <c r="L18" s="30">
        <f t="shared" si="4"/>
        <v>0</v>
      </c>
      <c r="M18" s="29">
        <f t="shared" ref="M18:M36" si="9">SUM(H18:L18)</f>
        <v>0</v>
      </c>
      <c r="N18" s="29">
        <f>M18+G18</f>
        <v>0</v>
      </c>
      <c r="O18" s="51">
        <f t="shared" ref="O18:O36" si="10">O17</f>
        <v>0</v>
      </c>
      <c r="P18" s="51">
        <f t="shared" ref="P18:P36" si="11">P17</f>
        <v>0</v>
      </c>
      <c r="Q18" s="51">
        <f t="shared" ref="Q18:Q33" si="12">Q17</f>
        <v>0</v>
      </c>
      <c r="R18" s="31">
        <f t="shared" si="5"/>
        <v>0</v>
      </c>
      <c r="S18" s="31">
        <f t="shared" ref="S18:S36" si="13">R18-N18</f>
        <v>0</v>
      </c>
      <c r="T18" s="32">
        <f t="shared" ref="T18:T36" si="14">(R18-N18-C18+F18)/(1+$E$7)^ROW(A1)</f>
        <v>0</v>
      </c>
      <c r="U18" s="32">
        <f>U17+T18</f>
        <v>0</v>
      </c>
      <c r="V18" s="32" t="str">
        <f t="shared" ref="V18:V36" si="15">IF(SIGN(U17)&lt;&gt;SIGN(U18),A18," ")</f>
        <v xml:space="preserve"> </v>
      </c>
      <c r="W18" s="32">
        <f>R18-N18-C18+F18</f>
        <v>0</v>
      </c>
      <c r="Z18" s="37"/>
    </row>
    <row r="19" spans="1:26" x14ac:dyDescent="0.45">
      <c r="A19" s="53">
        <v>3</v>
      </c>
      <c r="B19" s="28">
        <f t="shared" ref="B19:B36" si="16">B18+1</f>
        <v>2027</v>
      </c>
      <c r="C19" s="50">
        <v>0</v>
      </c>
      <c r="D19" s="51">
        <f t="shared" si="6"/>
        <v>0</v>
      </c>
      <c r="E19" s="51">
        <f t="shared" si="7"/>
        <v>0</v>
      </c>
      <c r="F19" s="73">
        <f>Depreciação!V5</f>
        <v>0</v>
      </c>
      <c r="G19" s="29">
        <f t="shared" si="8"/>
        <v>0</v>
      </c>
      <c r="H19" s="30">
        <f t="shared" si="0"/>
        <v>0</v>
      </c>
      <c r="I19" s="30">
        <f t="shared" si="1"/>
        <v>0</v>
      </c>
      <c r="J19" s="30">
        <f t="shared" si="2"/>
        <v>0</v>
      </c>
      <c r="K19" s="30">
        <f t="shared" si="3"/>
        <v>0</v>
      </c>
      <c r="L19" s="30">
        <f t="shared" si="4"/>
        <v>0</v>
      </c>
      <c r="M19" s="29">
        <f t="shared" si="9"/>
        <v>0</v>
      </c>
      <c r="N19" s="29">
        <f t="shared" ref="N19:N36" si="17">M19+G19</f>
        <v>0</v>
      </c>
      <c r="O19" s="51">
        <f t="shared" si="10"/>
        <v>0</v>
      </c>
      <c r="P19" s="51">
        <f t="shared" si="11"/>
        <v>0</v>
      </c>
      <c r="Q19" s="51">
        <f t="shared" si="12"/>
        <v>0</v>
      </c>
      <c r="R19" s="31">
        <f t="shared" si="5"/>
        <v>0</v>
      </c>
      <c r="S19" s="31">
        <f t="shared" si="13"/>
        <v>0</v>
      </c>
      <c r="T19" s="32">
        <f t="shared" si="14"/>
        <v>0</v>
      </c>
      <c r="U19" s="33">
        <f>U18+T19</f>
        <v>0</v>
      </c>
      <c r="V19" s="32" t="str">
        <f t="shared" si="15"/>
        <v xml:space="preserve"> </v>
      </c>
      <c r="W19" s="32">
        <f t="shared" ref="W19:W36" si="18">R19-N19-C19+F19</f>
        <v>0</v>
      </c>
      <c r="Z19" s="37"/>
    </row>
    <row r="20" spans="1:26" x14ac:dyDescent="0.45">
      <c r="A20" s="53">
        <v>4</v>
      </c>
      <c r="B20" s="28">
        <f t="shared" si="16"/>
        <v>2028</v>
      </c>
      <c r="C20" s="50">
        <v>0</v>
      </c>
      <c r="D20" s="51">
        <f t="shared" si="6"/>
        <v>0</v>
      </c>
      <c r="E20" s="51">
        <f t="shared" si="7"/>
        <v>0</v>
      </c>
      <c r="F20" s="73">
        <f>Depreciação!V6</f>
        <v>0</v>
      </c>
      <c r="G20" s="29">
        <f>SUM(D20:F20)</f>
        <v>0</v>
      </c>
      <c r="H20" s="30">
        <f t="shared" si="0"/>
        <v>0</v>
      </c>
      <c r="I20" s="30">
        <f t="shared" si="1"/>
        <v>0</v>
      </c>
      <c r="J20" s="30">
        <f t="shared" si="2"/>
        <v>0</v>
      </c>
      <c r="K20" s="30">
        <f t="shared" si="3"/>
        <v>0</v>
      </c>
      <c r="L20" s="30">
        <f t="shared" si="4"/>
        <v>0</v>
      </c>
      <c r="M20" s="29">
        <f t="shared" si="9"/>
        <v>0</v>
      </c>
      <c r="N20" s="29">
        <f t="shared" si="17"/>
        <v>0</v>
      </c>
      <c r="O20" s="51">
        <f t="shared" si="10"/>
        <v>0</v>
      </c>
      <c r="P20" s="52">
        <f t="shared" si="11"/>
        <v>0</v>
      </c>
      <c r="Q20" s="52">
        <f t="shared" si="12"/>
        <v>0</v>
      </c>
      <c r="R20" s="31">
        <f t="shared" si="5"/>
        <v>0</v>
      </c>
      <c r="S20" s="31">
        <f t="shared" si="13"/>
        <v>0</v>
      </c>
      <c r="T20" s="32">
        <f t="shared" si="14"/>
        <v>0</v>
      </c>
      <c r="U20" s="33">
        <f t="shared" ref="U20:U26" si="19">U19+T20</f>
        <v>0</v>
      </c>
      <c r="V20" s="32" t="str">
        <f t="shared" si="15"/>
        <v xml:space="preserve"> </v>
      </c>
      <c r="W20" s="32">
        <f t="shared" si="18"/>
        <v>0</v>
      </c>
      <c r="Z20" s="37"/>
    </row>
    <row r="21" spans="1:26" x14ac:dyDescent="0.45">
      <c r="A21" s="53">
        <v>5</v>
      </c>
      <c r="B21" s="28">
        <f t="shared" si="16"/>
        <v>2029</v>
      </c>
      <c r="C21" s="50">
        <v>0</v>
      </c>
      <c r="D21" s="51">
        <f t="shared" si="6"/>
        <v>0</v>
      </c>
      <c r="E21" s="51">
        <f t="shared" si="7"/>
        <v>0</v>
      </c>
      <c r="F21" s="73">
        <f>Depreciação!V7</f>
        <v>0</v>
      </c>
      <c r="G21" s="29">
        <f>SUM(D21:F21)</f>
        <v>0</v>
      </c>
      <c r="H21" s="30">
        <f t="shared" si="0"/>
        <v>0</v>
      </c>
      <c r="I21" s="30">
        <f t="shared" si="1"/>
        <v>0</v>
      </c>
      <c r="J21" s="30">
        <f t="shared" si="2"/>
        <v>0</v>
      </c>
      <c r="K21" s="30">
        <f t="shared" si="3"/>
        <v>0</v>
      </c>
      <c r="L21" s="30">
        <f t="shared" si="4"/>
        <v>0</v>
      </c>
      <c r="M21" s="29">
        <f t="shared" si="9"/>
        <v>0</v>
      </c>
      <c r="N21" s="29">
        <f t="shared" si="17"/>
        <v>0</v>
      </c>
      <c r="O21" s="51">
        <f t="shared" si="10"/>
        <v>0</v>
      </c>
      <c r="P21" s="52">
        <f t="shared" si="11"/>
        <v>0</v>
      </c>
      <c r="Q21" s="52">
        <f t="shared" si="12"/>
        <v>0</v>
      </c>
      <c r="R21" s="31">
        <f t="shared" si="5"/>
        <v>0</v>
      </c>
      <c r="S21" s="31">
        <f t="shared" si="13"/>
        <v>0</v>
      </c>
      <c r="T21" s="32">
        <f t="shared" si="14"/>
        <v>0</v>
      </c>
      <c r="U21" s="33">
        <f t="shared" si="19"/>
        <v>0</v>
      </c>
      <c r="V21" s="32" t="str">
        <f t="shared" si="15"/>
        <v xml:space="preserve"> </v>
      </c>
      <c r="W21" s="32">
        <f t="shared" si="18"/>
        <v>0</v>
      </c>
      <c r="Z21" s="37"/>
    </row>
    <row r="22" spans="1:26" x14ac:dyDescent="0.45">
      <c r="A22" s="53">
        <v>6</v>
      </c>
      <c r="B22" s="28">
        <f t="shared" si="16"/>
        <v>2030</v>
      </c>
      <c r="C22" s="50">
        <v>0</v>
      </c>
      <c r="D22" s="51">
        <f t="shared" si="6"/>
        <v>0</v>
      </c>
      <c r="E22" s="51">
        <f t="shared" si="7"/>
        <v>0</v>
      </c>
      <c r="F22" s="73">
        <f>Depreciação!V8</f>
        <v>0</v>
      </c>
      <c r="G22" s="29">
        <f t="shared" si="8"/>
        <v>0</v>
      </c>
      <c r="H22" s="30">
        <f t="shared" si="0"/>
        <v>0</v>
      </c>
      <c r="I22" s="30">
        <f t="shared" si="1"/>
        <v>0</v>
      </c>
      <c r="J22" s="30">
        <f t="shared" si="2"/>
        <v>0</v>
      </c>
      <c r="K22" s="30">
        <f t="shared" si="3"/>
        <v>0</v>
      </c>
      <c r="L22" s="30">
        <f t="shared" si="4"/>
        <v>0</v>
      </c>
      <c r="M22" s="29">
        <f t="shared" si="9"/>
        <v>0</v>
      </c>
      <c r="N22" s="29">
        <f t="shared" si="17"/>
        <v>0</v>
      </c>
      <c r="O22" s="51">
        <f t="shared" si="10"/>
        <v>0</v>
      </c>
      <c r="P22" s="52">
        <f t="shared" si="11"/>
        <v>0</v>
      </c>
      <c r="Q22" s="52">
        <f t="shared" si="12"/>
        <v>0</v>
      </c>
      <c r="R22" s="31">
        <f t="shared" si="5"/>
        <v>0</v>
      </c>
      <c r="S22" s="31">
        <f t="shared" si="13"/>
        <v>0</v>
      </c>
      <c r="T22" s="32">
        <f t="shared" si="14"/>
        <v>0</v>
      </c>
      <c r="U22" s="33">
        <f t="shared" si="19"/>
        <v>0</v>
      </c>
      <c r="V22" s="32" t="str">
        <f t="shared" si="15"/>
        <v xml:space="preserve"> </v>
      </c>
      <c r="W22" s="32">
        <f t="shared" si="18"/>
        <v>0</v>
      </c>
      <c r="Z22" s="37"/>
    </row>
    <row r="23" spans="1:26" x14ac:dyDescent="0.45">
      <c r="A23" s="53">
        <v>7</v>
      </c>
      <c r="B23" s="28">
        <f t="shared" si="16"/>
        <v>2031</v>
      </c>
      <c r="C23" s="50">
        <v>0</v>
      </c>
      <c r="D23" s="51">
        <f t="shared" si="6"/>
        <v>0</v>
      </c>
      <c r="E23" s="51">
        <f t="shared" si="7"/>
        <v>0</v>
      </c>
      <c r="F23" s="73">
        <f>Depreciação!V9</f>
        <v>0</v>
      </c>
      <c r="G23" s="29">
        <f t="shared" si="8"/>
        <v>0</v>
      </c>
      <c r="H23" s="30">
        <f t="shared" si="0"/>
        <v>0</v>
      </c>
      <c r="I23" s="30">
        <f t="shared" si="1"/>
        <v>0</v>
      </c>
      <c r="J23" s="30">
        <f t="shared" si="2"/>
        <v>0</v>
      </c>
      <c r="K23" s="30">
        <f t="shared" si="3"/>
        <v>0</v>
      </c>
      <c r="L23" s="30">
        <f t="shared" si="4"/>
        <v>0</v>
      </c>
      <c r="M23" s="29">
        <f t="shared" si="9"/>
        <v>0</v>
      </c>
      <c r="N23" s="29">
        <f t="shared" si="17"/>
        <v>0</v>
      </c>
      <c r="O23" s="51">
        <f t="shared" si="10"/>
        <v>0</v>
      </c>
      <c r="P23" s="52">
        <f t="shared" si="11"/>
        <v>0</v>
      </c>
      <c r="Q23" s="52">
        <f t="shared" si="12"/>
        <v>0</v>
      </c>
      <c r="R23" s="31">
        <f t="shared" si="5"/>
        <v>0</v>
      </c>
      <c r="S23" s="31">
        <f t="shared" si="13"/>
        <v>0</v>
      </c>
      <c r="T23" s="32">
        <f t="shared" si="14"/>
        <v>0</v>
      </c>
      <c r="U23" s="33">
        <f t="shared" si="19"/>
        <v>0</v>
      </c>
      <c r="V23" s="32" t="str">
        <f t="shared" si="15"/>
        <v xml:space="preserve"> </v>
      </c>
      <c r="W23" s="32">
        <f t="shared" si="18"/>
        <v>0</v>
      </c>
      <c r="Z23" s="37"/>
    </row>
    <row r="24" spans="1:26" x14ac:dyDescent="0.45">
      <c r="A24" s="53">
        <v>8</v>
      </c>
      <c r="B24" s="28">
        <f t="shared" si="16"/>
        <v>2032</v>
      </c>
      <c r="C24" s="50">
        <v>0</v>
      </c>
      <c r="D24" s="51">
        <f t="shared" si="6"/>
        <v>0</v>
      </c>
      <c r="E24" s="51">
        <f t="shared" si="7"/>
        <v>0</v>
      </c>
      <c r="F24" s="73">
        <f>Depreciação!V10</f>
        <v>0</v>
      </c>
      <c r="G24" s="29">
        <f t="shared" si="8"/>
        <v>0</v>
      </c>
      <c r="H24" s="30">
        <f t="shared" si="0"/>
        <v>0</v>
      </c>
      <c r="I24" s="30">
        <f t="shared" si="1"/>
        <v>0</v>
      </c>
      <c r="J24" s="30">
        <f t="shared" si="2"/>
        <v>0</v>
      </c>
      <c r="K24" s="30">
        <f t="shared" si="3"/>
        <v>0</v>
      </c>
      <c r="L24" s="30">
        <f t="shared" si="4"/>
        <v>0</v>
      </c>
      <c r="M24" s="29">
        <f t="shared" si="9"/>
        <v>0</v>
      </c>
      <c r="N24" s="29">
        <f t="shared" si="17"/>
        <v>0</v>
      </c>
      <c r="O24" s="51">
        <f t="shared" si="10"/>
        <v>0</v>
      </c>
      <c r="P24" s="52">
        <f t="shared" si="11"/>
        <v>0</v>
      </c>
      <c r="Q24" s="52">
        <f t="shared" si="12"/>
        <v>0</v>
      </c>
      <c r="R24" s="31">
        <f t="shared" si="5"/>
        <v>0</v>
      </c>
      <c r="S24" s="31">
        <f t="shared" si="13"/>
        <v>0</v>
      </c>
      <c r="T24" s="32">
        <f t="shared" si="14"/>
        <v>0</v>
      </c>
      <c r="U24" s="33">
        <f t="shared" si="19"/>
        <v>0</v>
      </c>
      <c r="V24" s="32" t="str">
        <f t="shared" si="15"/>
        <v xml:space="preserve"> </v>
      </c>
      <c r="W24" s="32">
        <f t="shared" si="18"/>
        <v>0</v>
      </c>
      <c r="Z24" s="37"/>
    </row>
    <row r="25" spans="1:26" x14ac:dyDescent="0.45">
      <c r="A25" s="53">
        <v>9</v>
      </c>
      <c r="B25" s="28">
        <f t="shared" si="16"/>
        <v>2033</v>
      </c>
      <c r="C25" s="50">
        <v>0</v>
      </c>
      <c r="D25" s="51">
        <f t="shared" si="6"/>
        <v>0</v>
      </c>
      <c r="E25" s="51">
        <f t="shared" si="7"/>
        <v>0</v>
      </c>
      <c r="F25" s="73">
        <f>Depreciação!V11</f>
        <v>0</v>
      </c>
      <c r="G25" s="29">
        <f t="shared" si="8"/>
        <v>0</v>
      </c>
      <c r="H25" s="30">
        <f t="shared" si="0"/>
        <v>0</v>
      </c>
      <c r="I25" s="30">
        <f t="shared" si="1"/>
        <v>0</v>
      </c>
      <c r="J25" s="30">
        <f t="shared" si="2"/>
        <v>0</v>
      </c>
      <c r="K25" s="30">
        <f t="shared" si="3"/>
        <v>0</v>
      </c>
      <c r="L25" s="30">
        <f t="shared" si="4"/>
        <v>0</v>
      </c>
      <c r="M25" s="29">
        <f t="shared" si="9"/>
        <v>0</v>
      </c>
      <c r="N25" s="29">
        <f t="shared" si="17"/>
        <v>0</v>
      </c>
      <c r="O25" s="51">
        <f t="shared" si="10"/>
        <v>0</v>
      </c>
      <c r="P25" s="52">
        <f t="shared" si="11"/>
        <v>0</v>
      </c>
      <c r="Q25" s="52">
        <f t="shared" si="12"/>
        <v>0</v>
      </c>
      <c r="R25" s="31">
        <f t="shared" si="5"/>
        <v>0</v>
      </c>
      <c r="S25" s="31">
        <f t="shared" si="13"/>
        <v>0</v>
      </c>
      <c r="T25" s="32">
        <f t="shared" si="14"/>
        <v>0</v>
      </c>
      <c r="U25" s="33">
        <f t="shared" si="19"/>
        <v>0</v>
      </c>
      <c r="V25" s="32" t="str">
        <f t="shared" si="15"/>
        <v xml:space="preserve"> </v>
      </c>
      <c r="W25" s="32">
        <f t="shared" si="18"/>
        <v>0</v>
      </c>
      <c r="Z25" s="37"/>
    </row>
    <row r="26" spans="1:26" x14ac:dyDescent="0.45">
      <c r="A26" s="53">
        <v>10</v>
      </c>
      <c r="B26" s="28">
        <f t="shared" si="16"/>
        <v>2034</v>
      </c>
      <c r="C26" s="50">
        <v>0</v>
      </c>
      <c r="D26" s="51">
        <f t="shared" si="6"/>
        <v>0</v>
      </c>
      <c r="E26" s="51">
        <f t="shared" si="7"/>
        <v>0</v>
      </c>
      <c r="F26" s="73">
        <f>Depreciação!V12</f>
        <v>0</v>
      </c>
      <c r="G26" s="29">
        <f t="shared" si="8"/>
        <v>0</v>
      </c>
      <c r="H26" s="30">
        <f t="shared" si="0"/>
        <v>0</v>
      </c>
      <c r="I26" s="30">
        <f t="shared" si="1"/>
        <v>0</v>
      </c>
      <c r="J26" s="30">
        <f t="shared" si="2"/>
        <v>0</v>
      </c>
      <c r="K26" s="30">
        <f t="shared" si="3"/>
        <v>0</v>
      </c>
      <c r="L26" s="30">
        <f t="shared" si="4"/>
        <v>0</v>
      </c>
      <c r="M26" s="29">
        <f t="shared" si="9"/>
        <v>0</v>
      </c>
      <c r="N26" s="29">
        <f t="shared" si="17"/>
        <v>0</v>
      </c>
      <c r="O26" s="51">
        <f t="shared" si="10"/>
        <v>0</v>
      </c>
      <c r="P26" s="52">
        <f t="shared" si="11"/>
        <v>0</v>
      </c>
      <c r="Q26" s="52">
        <f t="shared" si="12"/>
        <v>0</v>
      </c>
      <c r="R26" s="31">
        <f t="shared" si="5"/>
        <v>0</v>
      </c>
      <c r="S26" s="31">
        <f t="shared" si="13"/>
        <v>0</v>
      </c>
      <c r="T26" s="32">
        <f t="shared" si="14"/>
        <v>0</v>
      </c>
      <c r="U26" s="33">
        <f t="shared" si="19"/>
        <v>0</v>
      </c>
      <c r="V26" s="32" t="str">
        <f t="shared" si="15"/>
        <v xml:space="preserve"> </v>
      </c>
      <c r="W26" s="32">
        <f t="shared" si="18"/>
        <v>0</v>
      </c>
      <c r="Z26" s="37"/>
    </row>
    <row r="27" spans="1:26" x14ac:dyDescent="0.45">
      <c r="A27" s="53">
        <v>11</v>
      </c>
      <c r="B27" s="28">
        <f t="shared" si="16"/>
        <v>2035</v>
      </c>
      <c r="C27" s="50">
        <v>0</v>
      </c>
      <c r="D27" s="51">
        <f t="shared" si="6"/>
        <v>0</v>
      </c>
      <c r="E27" s="51">
        <f t="shared" si="7"/>
        <v>0</v>
      </c>
      <c r="F27" s="73">
        <f>Depreciação!V13</f>
        <v>0</v>
      </c>
      <c r="G27" s="29">
        <f t="shared" si="8"/>
        <v>0</v>
      </c>
      <c r="H27" s="30">
        <f t="shared" si="0"/>
        <v>0</v>
      </c>
      <c r="I27" s="30">
        <f t="shared" si="1"/>
        <v>0</v>
      </c>
      <c r="J27" s="30">
        <f t="shared" si="2"/>
        <v>0</v>
      </c>
      <c r="K27" s="30">
        <f t="shared" si="3"/>
        <v>0</v>
      </c>
      <c r="L27" s="30">
        <f t="shared" si="4"/>
        <v>0</v>
      </c>
      <c r="M27" s="29">
        <f t="shared" si="9"/>
        <v>0</v>
      </c>
      <c r="N27" s="29">
        <f t="shared" si="17"/>
        <v>0</v>
      </c>
      <c r="O27" s="51">
        <f t="shared" si="10"/>
        <v>0</v>
      </c>
      <c r="P27" s="52">
        <f t="shared" si="11"/>
        <v>0</v>
      </c>
      <c r="Q27" s="52">
        <f t="shared" si="12"/>
        <v>0</v>
      </c>
      <c r="R27" s="31">
        <f t="shared" si="5"/>
        <v>0</v>
      </c>
      <c r="S27" s="31">
        <f t="shared" si="13"/>
        <v>0</v>
      </c>
      <c r="T27" s="32">
        <f t="shared" si="14"/>
        <v>0</v>
      </c>
      <c r="U27" s="33">
        <f t="shared" ref="U27:U36" si="20">U26+T27</f>
        <v>0</v>
      </c>
      <c r="V27" s="32" t="str">
        <f t="shared" si="15"/>
        <v xml:space="preserve"> </v>
      </c>
      <c r="W27" s="32">
        <f t="shared" si="18"/>
        <v>0</v>
      </c>
      <c r="Z27" s="37"/>
    </row>
    <row r="28" spans="1:26" x14ac:dyDescent="0.45">
      <c r="A28" s="53">
        <v>12</v>
      </c>
      <c r="B28" s="28">
        <f t="shared" si="16"/>
        <v>2036</v>
      </c>
      <c r="C28" s="50">
        <v>0</v>
      </c>
      <c r="D28" s="51">
        <f t="shared" si="6"/>
        <v>0</v>
      </c>
      <c r="E28" s="51">
        <f t="shared" si="7"/>
        <v>0</v>
      </c>
      <c r="F28" s="73">
        <f>Depreciação!V14</f>
        <v>0</v>
      </c>
      <c r="G28" s="29">
        <f t="shared" si="8"/>
        <v>0</v>
      </c>
      <c r="H28" s="30">
        <f t="shared" si="0"/>
        <v>0</v>
      </c>
      <c r="I28" s="30">
        <f t="shared" si="1"/>
        <v>0</v>
      </c>
      <c r="J28" s="30">
        <f t="shared" si="2"/>
        <v>0</v>
      </c>
      <c r="K28" s="30">
        <f t="shared" si="3"/>
        <v>0</v>
      </c>
      <c r="L28" s="30">
        <f t="shared" si="4"/>
        <v>0</v>
      </c>
      <c r="M28" s="29">
        <f t="shared" si="9"/>
        <v>0</v>
      </c>
      <c r="N28" s="29">
        <f t="shared" si="17"/>
        <v>0</v>
      </c>
      <c r="O28" s="51">
        <f t="shared" si="10"/>
        <v>0</v>
      </c>
      <c r="P28" s="52">
        <f t="shared" si="11"/>
        <v>0</v>
      </c>
      <c r="Q28" s="52">
        <f t="shared" si="12"/>
        <v>0</v>
      </c>
      <c r="R28" s="31">
        <f t="shared" si="5"/>
        <v>0</v>
      </c>
      <c r="S28" s="31">
        <f t="shared" si="13"/>
        <v>0</v>
      </c>
      <c r="T28" s="32">
        <f t="shared" si="14"/>
        <v>0</v>
      </c>
      <c r="U28" s="33">
        <f t="shared" si="20"/>
        <v>0</v>
      </c>
      <c r="V28" s="32" t="str">
        <f t="shared" si="15"/>
        <v xml:space="preserve"> </v>
      </c>
      <c r="W28" s="32">
        <f t="shared" si="18"/>
        <v>0</v>
      </c>
      <c r="Z28" s="37"/>
    </row>
    <row r="29" spans="1:26" x14ac:dyDescent="0.45">
      <c r="A29" s="53">
        <v>13</v>
      </c>
      <c r="B29" s="28">
        <f t="shared" si="16"/>
        <v>2037</v>
      </c>
      <c r="C29" s="50">
        <v>0</v>
      </c>
      <c r="D29" s="51">
        <f t="shared" si="6"/>
        <v>0</v>
      </c>
      <c r="E29" s="51">
        <f t="shared" si="7"/>
        <v>0</v>
      </c>
      <c r="F29" s="73">
        <f>Depreciação!V15</f>
        <v>0</v>
      </c>
      <c r="G29" s="29">
        <f t="shared" si="8"/>
        <v>0</v>
      </c>
      <c r="H29" s="30">
        <f t="shared" si="0"/>
        <v>0</v>
      </c>
      <c r="I29" s="30">
        <f t="shared" si="1"/>
        <v>0</v>
      </c>
      <c r="J29" s="30">
        <f t="shared" si="2"/>
        <v>0</v>
      </c>
      <c r="K29" s="30">
        <f t="shared" si="3"/>
        <v>0</v>
      </c>
      <c r="L29" s="30">
        <f t="shared" si="4"/>
        <v>0</v>
      </c>
      <c r="M29" s="29">
        <f t="shared" si="9"/>
        <v>0</v>
      </c>
      <c r="N29" s="29">
        <f t="shared" si="17"/>
        <v>0</v>
      </c>
      <c r="O29" s="51">
        <f t="shared" si="10"/>
        <v>0</v>
      </c>
      <c r="P29" s="52">
        <f t="shared" si="11"/>
        <v>0</v>
      </c>
      <c r="Q29" s="52">
        <f t="shared" si="12"/>
        <v>0</v>
      </c>
      <c r="R29" s="31">
        <f t="shared" si="5"/>
        <v>0</v>
      </c>
      <c r="S29" s="31">
        <f t="shared" si="13"/>
        <v>0</v>
      </c>
      <c r="T29" s="32">
        <f t="shared" si="14"/>
        <v>0</v>
      </c>
      <c r="U29" s="33">
        <f t="shared" si="20"/>
        <v>0</v>
      </c>
      <c r="V29" s="32" t="str">
        <f t="shared" si="15"/>
        <v xml:space="preserve"> </v>
      </c>
      <c r="W29" s="32">
        <f t="shared" si="18"/>
        <v>0</v>
      </c>
      <c r="Z29" s="37"/>
    </row>
    <row r="30" spans="1:26" x14ac:dyDescent="0.45">
      <c r="A30" s="53">
        <v>14</v>
      </c>
      <c r="B30" s="28">
        <f t="shared" si="16"/>
        <v>2038</v>
      </c>
      <c r="C30" s="50">
        <v>0</v>
      </c>
      <c r="D30" s="51">
        <f t="shared" si="6"/>
        <v>0</v>
      </c>
      <c r="E30" s="51">
        <f t="shared" si="7"/>
        <v>0</v>
      </c>
      <c r="F30" s="73">
        <f>Depreciação!V16</f>
        <v>0</v>
      </c>
      <c r="G30" s="29">
        <f t="shared" si="8"/>
        <v>0</v>
      </c>
      <c r="H30" s="30">
        <f t="shared" si="0"/>
        <v>0</v>
      </c>
      <c r="I30" s="30">
        <f t="shared" si="1"/>
        <v>0</v>
      </c>
      <c r="J30" s="30">
        <f t="shared" si="2"/>
        <v>0</v>
      </c>
      <c r="K30" s="30">
        <f t="shared" si="3"/>
        <v>0</v>
      </c>
      <c r="L30" s="30">
        <f t="shared" si="4"/>
        <v>0</v>
      </c>
      <c r="M30" s="29">
        <f t="shared" si="9"/>
        <v>0</v>
      </c>
      <c r="N30" s="29">
        <f t="shared" si="17"/>
        <v>0</v>
      </c>
      <c r="O30" s="51">
        <f t="shared" si="10"/>
        <v>0</v>
      </c>
      <c r="P30" s="52">
        <f t="shared" si="11"/>
        <v>0</v>
      </c>
      <c r="Q30" s="52">
        <f t="shared" si="12"/>
        <v>0</v>
      </c>
      <c r="R30" s="31">
        <f t="shared" si="5"/>
        <v>0</v>
      </c>
      <c r="S30" s="31">
        <f t="shared" si="13"/>
        <v>0</v>
      </c>
      <c r="T30" s="32">
        <f t="shared" si="14"/>
        <v>0</v>
      </c>
      <c r="U30" s="33">
        <f t="shared" si="20"/>
        <v>0</v>
      </c>
      <c r="V30" s="32" t="str">
        <f t="shared" si="15"/>
        <v xml:space="preserve"> </v>
      </c>
      <c r="W30" s="32">
        <f t="shared" si="18"/>
        <v>0</v>
      </c>
      <c r="Z30" s="37"/>
    </row>
    <row r="31" spans="1:26" x14ac:dyDescent="0.45">
      <c r="A31" s="53">
        <v>15</v>
      </c>
      <c r="B31" s="28">
        <f t="shared" si="16"/>
        <v>2039</v>
      </c>
      <c r="C31" s="50">
        <v>0</v>
      </c>
      <c r="D31" s="51">
        <f t="shared" si="6"/>
        <v>0</v>
      </c>
      <c r="E31" s="51">
        <f t="shared" si="7"/>
        <v>0</v>
      </c>
      <c r="F31" s="73">
        <f>Depreciação!V17</f>
        <v>0</v>
      </c>
      <c r="G31" s="29">
        <f t="shared" si="8"/>
        <v>0</v>
      </c>
      <c r="H31" s="30">
        <f t="shared" si="0"/>
        <v>0</v>
      </c>
      <c r="I31" s="30">
        <f t="shared" si="1"/>
        <v>0</v>
      </c>
      <c r="J31" s="30">
        <f t="shared" si="2"/>
        <v>0</v>
      </c>
      <c r="K31" s="30">
        <f t="shared" si="3"/>
        <v>0</v>
      </c>
      <c r="L31" s="30">
        <f t="shared" si="4"/>
        <v>0</v>
      </c>
      <c r="M31" s="29">
        <f t="shared" si="9"/>
        <v>0</v>
      </c>
      <c r="N31" s="29">
        <f t="shared" si="17"/>
        <v>0</v>
      </c>
      <c r="O31" s="51">
        <f t="shared" si="10"/>
        <v>0</v>
      </c>
      <c r="P31" s="52">
        <f t="shared" si="11"/>
        <v>0</v>
      </c>
      <c r="Q31" s="52">
        <f t="shared" si="12"/>
        <v>0</v>
      </c>
      <c r="R31" s="31">
        <f t="shared" si="5"/>
        <v>0</v>
      </c>
      <c r="S31" s="31">
        <f t="shared" si="13"/>
        <v>0</v>
      </c>
      <c r="T31" s="32">
        <f t="shared" si="14"/>
        <v>0</v>
      </c>
      <c r="U31" s="33">
        <f t="shared" si="20"/>
        <v>0</v>
      </c>
      <c r="V31" s="32" t="str">
        <f t="shared" si="15"/>
        <v xml:space="preserve"> </v>
      </c>
      <c r="W31" s="32">
        <f t="shared" si="18"/>
        <v>0</v>
      </c>
      <c r="Z31" s="37"/>
    </row>
    <row r="32" spans="1:26" x14ac:dyDescent="0.45">
      <c r="A32" s="53">
        <v>16</v>
      </c>
      <c r="B32" s="28">
        <f t="shared" si="16"/>
        <v>2040</v>
      </c>
      <c r="C32" s="50">
        <v>0</v>
      </c>
      <c r="D32" s="51">
        <f t="shared" si="6"/>
        <v>0</v>
      </c>
      <c r="E32" s="51">
        <f t="shared" si="7"/>
        <v>0</v>
      </c>
      <c r="F32" s="73">
        <f>Depreciação!V18</f>
        <v>0</v>
      </c>
      <c r="G32" s="29">
        <f t="shared" si="8"/>
        <v>0</v>
      </c>
      <c r="H32" s="30">
        <f t="shared" si="0"/>
        <v>0</v>
      </c>
      <c r="I32" s="30">
        <f t="shared" si="1"/>
        <v>0</v>
      </c>
      <c r="J32" s="30">
        <f t="shared" si="2"/>
        <v>0</v>
      </c>
      <c r="K32" s="30">
        <f t="shared" si="3"/>
        <v>0</v>
      </c>
      <c r="L32" s="30">
        <f t="shared" si="4"/>
        <v>0</v>
      </c>
      <c r="M32" s="29">
        <f t="shared" si="9"/>
        <v>0</v>
      </c>
      <c r="N32" s="29">
        <f t="shared" si="17"/>
        <v>0</v>
      </c>
      <c r="O32" s="51">
        <f t="shared" si="10"/>
        <v>0</v>
      </c>
      <c r="P32" s="52">
        <f t="shared" si="11"/>
        <v>0</v>
      </c>
      <c r="Q32" s="52">
        <f t="shared" si="12"/>
        <v>0</v>
      </c>
      <c r="R32" s="31">
        <f t="shared" si="5"/>
        <v>0</v>
      </c>
      <c r="S32" s="31">
        <f t="shared" si="13"/>
        <v>0</v>
      </c>
      <c r="T32" s="32">
        <f t="shared" si="14"/>
        <v>0</v>
      </c>
      <c r="U32" s="33">
        <f t="shared" si="20"/>
        <v>0</v>
      </c>
      <c r="V32" s="32" t="str">
        <f t="shared" si="15"/>
        <v xml:space="preserve"> </v>
      </c>
      <c r="W32" s="32">
        <f t="shared" si="18"/>
        <v>0</v>
      </c>
      <c r="Z32" s="37"/>
    </row>
    <row r="33" spans="1:26" x14ac:dyDescent="0.45">
      <c r="A33" s="53">
        <v>17</v>
      </c>
      <c r="B33" s="28">
        <f t="shared" si="16"/>
        <v>2041</v>
      </c>
      <c r="C33" s="50">
        <v>0</v>
      </c>
      <c r="D33" s="51">
        <f t="shared" si="6"/>
        <v>0</v>
      </c>
      <c r="E33" s="51">
        <f t="shared" si="7"/>
        <v>0</v>
      </c>
      <c r="F33" s="73">
        <f>Depreciação!V19</f>
        <v>0</v>
      </c>
      <c r="G33" s="29">
        <f t="shared" si="8"/>
        <v>0</v>
      </c>
      <c r="H33" s="30">
        <f t="shared" si="0"/>
        <v>0</v>
      </c>
      <c r="I33" s="30">
        <f t="shared" si="1"/>
        <v>0</v>
      </c>
      <c r="J33" s="30">
        <f t="shared" si="2"/>
        <v>0</v>
      </c>
      <c r="K33" s="30">
        <f t="shared" si="3"/>
        <v>0</v>
      </c>
      <c r="L33" s="30">
        <f t="shared" si="4"/>
        <v>0</v>
      </c>
      <c r="M33" s="29">
        <f t="shared" si="9"/>
        <v>0</v>
      </c>
      <c r="N33" s="29">
        <f t="shared" si="17"/>
        <v>0</v>
      </c>
      <c r="O33" s="51">
        <f t="shared" si="10"/>
        <v>0</v>
      </c>
      <c r="P33" s="52">
        <f t="shared" si="11"/>
        <v>0</v>
      </c>
      <c r="Q33" s="52">
        <f t="shared" si="12"/>
        <v>0</v>
      </c>
      <c r="R33" s="31">
        <f t="shared" si="5"/>
        <v>0</v>
      </c>
      <c r="S33" s="31">
        <f t="shared" si="13"/>
        <v>0</v>
      </c>
      <c r="T33" s="32">
        <f t="shared" si="14"/>
        <v>0</v>
      </c>
      <c r="U33" s="33">
        <f t="shared" si="20"/>
        <v>0</v>
      </c>
      <c r="V33" s="32" t="str">
        <f t="shared" si="15"/>
        <v xml:space="preserve"> </v>
      </c>
      <c r="W33" s="32">
        <f t="shared" si="18"/>
        <v>0</v>
      </c>
      <c r="Z33" s="37"/>
    </row>
    <row r="34" spans="1:26" x14ac:dyDescent="0.45">
      <c r="A34" s="53">
        <v>18</v>
      </c>
      <c r="B34" s="28">
        <f t="shared" si="16"/>
        <v>2042</v>
      </c>
      <c r="C34" s="50">
        <v>0</v>
      </c>
      <c r="D34" s="51">
        <f t="shared" si="6"/>
        <v>0</v>
      </c>
      <c r="E34" s="51">
        <f t="shared" si="7"/>
        <v>0</v>
      </c>
      <c r="F34" s="73">
        <f>Depreciação!V20</f>
        <v>0</v>
      </c>
      <c r="G34" s="29">
        <f t="shared" si="8"/>
        <v>0</v>
      </c>
      <c r="H34" s="30">
        <f t="shared" si="0"/>
        <v>0</v>
      </c>
      <c r="I34" s="30">
        <f t="shared" si="1"/>
        <v>0</v>
      </c>
      <c r="J34" s="30">
        <f t="shared" si="2"/>
        <v>0</v>
      </c>
      <c r="K34" s="30">
        <f t="shared" si="3"/>
        <v>0</v>
      </c>
      <c r="L34" s="30">
        <f t="shared" si="4"/>
        <v>0</v>
      </c>
      <c r="M34" s="29">
        <f t="shared" si="9"/>
        <v>0</v>
      </c>
      <c r="N34" s="29">
        <f t="shared" si="17"/>
        <v>0</v>
      </c>
      <c r="O34" s="51">
        <f t="shared" si="10"/>
        <v>0</v>
      </c>
      <c r="P34" s="52">
        <f t="shared" si="11"/>
        <v>0</v>
      </c>
      <c r="Q34" s="52">
        <f t="shared" ref="Q34:Q36" si="21">Q33</f>
        <v>0</v>
      </c>
      <c r="R34" s="31">
        <f t="shared" si="5"/>
        <v>0</v>
      </c>
      <c r="S34" s="31">
        <f t="shared" si="13"/>
        <v>0</v>
      </c>
      <c r="T34" s="32">
        <f t="shared" si="14"/>
        <v>0</v>
      </c>
      <c r="U34" s="33">
        <f t="shared" si="20"/>
        <v>0</v>
      </c>
      <c r="V34" s="32" t="str">
        <f t="shared" si="15"/>
        <v xml:space="preserve"> </v>
      </c>
      <c r="W34" s="32">
        <f t="shared" si="18"/>
        <v>0</v>
      </c>
      <c r="Z34" s="37"/>
    </row>
    <row r="35" spans="1:26" x14ac:dyDescent="0.45">
      <c r="A35" s="53">
        <v>19</v>
      </c>
      <c r="B35" s="28">
        <f t="shared" si="16"/>
        <v>2043</v>
      </c>
      <c r="C35" s="50">
        <v>0</v>
      </c>
      <c r="D35" s="51">
        <f t="shared" si="6"/>
        <v>0</v>
      </c>
      <c r="E35" s="51">
        <f t="shared" si="7"/>
        <v>0</v>
      </c>
      <c r="F35" s="73">
        <f>Depreciação!V21</f>
        <v>0</v>
      </c>
      <c r="G35" s="29">
        <f t="shared" si="8"/>
        <v>0</v>
      </c>
      <c r="H35" s="30">
        <f t="shared" si="0"/>
        <v>0</v>
      </c>
      <c r="I35" s="30">
        <f t="shared" si="1"/>
        <v>0</v>
      </c>
      <c r="J35" s="30">
        <f t="shared" si="2"/>
        <v>0</v>
      </c>
      <c r="K35" s="30">
        <f t="shared" si="3"/>
        <v>0</v>
      </c>
      <c r="L35" s="30">
        <f t="shared" si="4"/>
        <v>0</v>
      </c>
      <c r="M35" s="29">
        <f t="shared" si="9"/>
        <v>0</v>
      </c>
      <c r="N35" s="29">
        <f t="shared" si="17"/>
        <v>0</v>
      </c>
      <c r="O35" s="51">
        <f t="shared" si="10"/>
        <v>0</v>
      </c>
      <c r="P35" s="52">
        <f t="shared" si="11"/>
        <v>0</v>
      </c>
      <c r="Q35" s="52">
        <f t="shared" si="21"/>
        <v>0</v>
      </c>
      <c r="R35" s="31">
        <f t="shared" si="5"/>
        <v>0</v>
      </c>
      <c r="S35" s="31">
        <f t="shared" si="13"/>
        <v>0</v>
      </c>
      <c r="T35" s="32">
        <f t="shared" si="14"/>
        <v>0</v>
      </c>
      <c r="U35" s="33">
        <f t="shared" si="20"/>
        <v>0</v>
      </c>
      <c r="V35" s="32" t="str">
        <f t="shared" si="15"/>
        <v xml:space="preserve"> </v>
      </c>
      <c r="W35" s="32">
        <f t="shared" si="18"/>
        <v>0</v>
      </c>
      <c r="Z35" s="37"/>
    </row>
    <row r="36" spans="1:26" x14ac:dyDescent="0.45">
      <c r="A36" s="53">
        <v>20</v>
      </c>
      <c r="B36" s="28">
        <f t="shared" si="16"/>
        <v>2044</v>
      </c>
      <c r="C36" s="50">
        <v>0</v>
      </c>
      <c r="D36" s="51">
        <f t="shared" si="6"/>
        <v>0</v>
      </c>
      <c r="E36" s="51">
        <f t="shared" si="7"/>
        <v>0</v>
      </c>
      <c r="F36" s="73">
        <f>Depreciação!V22</f>
        <v>0</v>
      </c>
      <c r="G36" s="29">
        <f t="shared" si="8"/>
        <v>0</v>
      </c>
      <c r="H36" s="30">
        <f t="shared" si="0"/>
        <v>0</v>
      </c>
      <c r="I36" s="30">
        <f t="shared" si="1"/>
        <v>0</v>
      </c>
      <c r="J36" s="30">
        <f t="shared" si="2"/>
        <v>0</v>
      </c>
      <c r="K36" s="30">
        <f t="shared" si="3"/>
        <v>0</v>
      </c>
      <c r="L36" s="30">
        <f t="shared" si="4"/>
        <v>0</v>
      </c>
      <c r="M36" s="29">
        <f t="shared" si="9"/>
        <v>0</v>
      </c>
      <c r="N36" s="29">
        <f t="shared" si="17"/>
        <v>0</v>
      </c>
      <c r="O36" s="51">
        <f t="shared" si="10"/>
        <v>0</v>
      </c>
      <c r="P36" s="52">
        <f t="shared" si="11"/>
        <v>0</v>
      </c>
      <c r="Q36" s="52">
        <f t="shared" si="21"/>
        <v>0</v>
      </c>
      <c r="R36" s="31">
        <f t="shared" si="5"/>
        <v>0</v>
      </c>
      <c r="S36" s="31">
        <f t="shared" si="13"/>
        <v>0</v>
      </c>
      <c r="T36" s="32">
        <f t="shared" si="14"/>
        <v>0</v>
      </c>
      <c r="U36" s="33">
        <f t="shared" si="20"/>
        <v>0</v>
      </c>
      <c r="V36" s="32" t="str">
        <f t="shared" si="15"/>
        <v xml:space="preserve"> </v>
      </c>
      <c r="W36" s="32">
        <f t="shared" si="18"/>
        <v>0</v>
      </c>
      <c r="Z36" s="37"/>
    </row>
    <row r="37" spans="1:26" ht="20.25" customHeight="1" x14ac:dyDescent="0.45">
      <c r="B37" s="34"/>
      <c r="C37" s="35"/>
      <c r="D37" s="35"/>
      <c r="E37" s="35"/>
      <c r="F37" s="35"/>
      <c r="G37" s="35"/>
      <c r="H37" s="35"/>
      <c r="I37" s="35"/>
      <c r="J37" s="35"/>
      <c r="K37" s="35"/>
    </row>
    <row r="38" spans="1:26" ht="20.25" customHeight="1" x14ac:dyDescent="0.45">
      <c r="B38" s="71" t="s">
        <v>138</v>
      </c>
      <c r="C38" s="71"/>
      <c r="D38" s="71"/>
      <c r="E38" s="71"/>
      <c r="F38" s="71"/>
      <c r="G38" s="71"/>
      <c r="H38" s="35"/>
      <c r="I38" s="35"/>
      <c r="J38" s="35"/>
      <c r="K38" s="35"/>
    </row>
    <row r="39" spans="1:26" ht="20.25" customHeight="1" x14ac:dyDescent="0.45">
      <c r="B39" s="34"/>
      <c r="C39" s="35"/>
      <c r="D39" s="35"/>
      <c r="E39" s="35"/>
      <c r="F39" s="35"/>
      <c r="G39" s="35"/>
      <c r="H39" s="35"/>
      <c r="I39" s="35"/>
      <c r="J39" s="35"/>
      <c r="K39" s="35"/>
    </row>
    <row r="40" spans="1:26" ht="20.25" customHeight="1" x14ac:dyDescent="0.45">
      <c r="B40" s="34"/>
      <c r="C40" s="35"/>
      <c r="D40" s="35"/>
      <c r="E40" s="35"/>
      <c r="F40" s="35"/>
      <c r="G40" s="35"/>
      <c r="H40" s="35"/>
      <c r="I40" s="35"/>
      <c r="J40" s="35"/>
      <c r="K40" s="35"/>
    </row>
    <row r="41" spans="1:26" ht="20.25" customHeight="1" x14ac:dyDescent="0.45">
      <c r="B41" s="34"/>
      <c r="C41" s="35"/>
      <c r="D41" s="35"/>
      <c r="E41" s="35"/>
      <c r="F41" s="35"/>
      <c r="G41" s="35"/>
      <c r="H41" s="35"/>
      <c r="I41" s="35"/>
      <c r="J41" s="35"/>
      <c r="K41" s="35"/>
    </row>
    <row r="42" spans="1:26" ht="20.25" customHeight="1" x14ac:dyDescent="0.45">
      <c r="B42" s="34"/>
      <c r="C42" s="35"/>
      <c r="D42" s="35"/>
      <c r="E42" s="35"/>
      <c r="F42" s="35"/>
      <c r="G42" s="35"/>
      <c r="H42" s="35"/>
      <c r="I42" s="35"/>
      <c r="J42" s="35"/>
      <c r="K42" s="35"/>
    </row>
    <row r="43" spans="1:26" ht="20.25" customHeight="1" x14ac:dyDescent="0.45">
      <c r="B43" s="34"/>
      <c r="C43" s="35"/>
      <c r="D43" s="35"/>
      <c r="E43" s="35"/>
      <c r="F43" s="35"/>
      <c r="G43" s="35"/>
      <c r="H43" s="35"/>
      <c r="I43" s="35"/>
      <c r="J43" s="35"/>
      <c r="K43" s="35"/>
    </row>
    <row r="44" spans="1:26" ht="20.25" customHeight="1" x14ac:dyDescent="0.45">
      <c r="B44" s="34"/>
      <c r="C44" s="35"/>
      <c r="D44" s="35"/>
      <c r="E44" s="35"/>
      <c r="F44" s="35"/>
      <c r="G44" s="35"/>
      <c r="H44" s="35"/>
      <c r="I44" s="35"/>
      <c r="J44" s="35"/>
      <c r="K44" s="35"/>
    </row>
    <row r="45" spans="1:26" ht="20.25" customHeight="1" x14ac:dyDescent="0.45">
      <c r="B45" s="34"/>
      <c r="C45" s="35"/>
      <c r="D45" s="35"/>
      <c r="E45" s="35"/>
      <c r="F45" s="35"/>
      <c r="G45" s="35"/>
      <c r="H45" s="35"/>
      <c r="I45" s="35"/>
      <c r="J45" s="35"/>
      <c r="K45" s="35"/>
    </row>
    <row r="46" spans="1:26" ht="20.25" customHeight="1" x14ac:dyDescent="0.45">
      <c r="B46" s="34"/>
      <c r="C46" s="35"/>
      <c r="D46" s="35"/>
      <c r="E46" s="35"/>
      <c r="F46" s="35"/>
      <c r="G46" s="35"/>
      <c r="H46" s="35"/>
      <c r="I46" s="35"/>
      <c r="J46" s="35"/>
      <c r="K46" s="35"/>
    </row>
    <row r="47" spans="1:26" ht="20.25" customHeight="1" x14ac:dyDescent="0.45"/>
    <row r="48" spans="1:26" ht="20.25" customHeight="1" x14ac:dyDescent="0.45">
      <c r="B48" s="34"/>
    </row>
    <row r="49" spans="2:11" ht="20.25" customHeight="1" x14ac:dyDescent="0.45">
      <c r="B49" s="34"/>
      <c r="H49" s="37"/>
      <c r="I49" s="37"/>
      <c r="J49" s="37"/>
      <c r="K49" s="37"/>
    </row>
    <row r="50" spans="2:11" ht="12" customHeight="1" x14ac:dyDescent="0.45">
      <c r="B50" s="34"/>
    </row>
    <row r="51" spans="2:11" ht="12" customHeight="1" x14ac:dyDescent="0.45">
      <c r="H51" s="37"/>
      <c r="I51" s="37"/>
      <c r="J51" s="37"/>
      <c r="K51" s="37"/>
    </row>
    <row r="52" spans="2:11" ht="12" customHeight="1" x14ac:dyDescent="0.45">
      <c r="G52" s="38"/>
    </row>
    <row r="53" spans="2:11" ht="12" customHeight="1" x14ac:dyDescent="0.45"/>
    <row r="54" spans="2:11" ht="12" customHeight="1" x14ac:dyDescent="0.45"/>
    <row r="55" spans="2:11" ht="12" customHeight="1" x14ac:dyDescent="0.45">
      <c r="C55" s="38"/>
    </row>
    <row r="56" spans="2:11" ht="12" customHeight="1" x14ac:dyDescent="0.45">
      <c r="C56" s="38"/>
    </row>
    <row r="57" spans="2:11" ht="12" customHeight="1" x14ac:dyDescent="0.45"/>
    <row r="58" spans="2:11" ht="12" customHeight="1" x14ac:dyDescent="0.45"/>
    <row r="87" spans="12:12" x14ac:dyDescent="0.45">
      <c r="L87" s="27"/>
    </row>
    <row r="88" spans="12:12" x14ac:dyDescent="0.45">
      <c r="L88" s="27"/>
    </row>
    <row r="89" spans="12:12" x14ac:dyDescent="0.45">
      <c r="L89" s="27"/>
    </row>
    <row r="90" spans="12:12" x14ac:dyDescent="0.45">
      <c r="L90" s="27"/>
    </row>
    <row r="91" spans="12:12" x14ac:dyDescent="0.45">
      <c r="L91" s="27"/>
    </row>
    <row r="92" spans="12:12" x14ac:dyDescent="0.45">
      <c r="L92" s="27"/>
    </row>
    <row r="93" spans="12:12" x14ac:dyDescent="0.45">
      <c r="L93" s="27"/>
    </row>
    <row r="94" spans="12:12" x14ac:dyDescent="0.45">
      <c r="L94" s="27"/>
    </row>
    <row r="95" spans="12:12" x14ac:dyDescent="0.45">
      <c r="L95" s="27"/>
    </row>
    <row r="96" spans="12:12" x14ac:dyDescent="0.45">
      <c r="L96" s="27"/>
    </row>
    <row r="97" spans="12:12" x14ac:dyDescent="0.45">
      <c r="L97" s="27"/>
    </row>
    <row r="98" spans="12:12" x14ac:dyDescent="0.45">
      <c r="L98" s="27"/>
    </row>
    <row r="99" spans="12:12" x14ac:dyDescent="0.45">
      <c r="L99" s="27"/>
    </row>
    <row r="100" spans="12:12" x14ac:dyDescent="0.45">
      <c r="L100" s="27"/>
    </row>
    <row r="101" spans="12:12" x14ac:dyDescent="0.45">
      <c r="L101" s="27"/>
    </row>
    <row r="102" spans="12:12" x14ac:dyDescent="0.45">
      <c r="L102" s="27"/>
    </row>
    <row r="103" spans="12:12" x14ac:dyDescent="0.45">
      <c r="L103" s="27"/>
    </row>
    <row r="104" spans="12:12" x14ac:dyDescent="0.45">
      <c r="L104" s="27"/>
    </row>
    <row r="105" spans="12:12" x14ac:dyDescent="0.45">
      <c r="L105" s="27"/>
    </row>
    <row r="106" spans="12:12" x14ac:dyDescent="0.45">
      <c r="L106" s="27"/>
    </row>
    <row r="107" spans="12:12" x14ac:dyDescent="0.45">
      <c r="L107" s="27"/>
    </row>
    <row r="108" spans="12:12" x14ac:dyDescent="0.45">
      <c r="L108" s="27"/>
    </row>
    <row r="109" spans="12:12" x14ac:dyDescent="0.45">
      <c r="L109" s="27"/>
    </row>
    <row r="110" spans="12:12" x14ac:dyDescent="0.45">
      <c r="L110" s="27"/>
    </row>
    <row r="111" spans="12:12" x14ac:dyDescent="0.45">
      <c r="L111" s="27"/>
    </row>
    <row r="112" spans="12:12" x14ac:dyDescent="0.45">
      <c r="L112" s="27"/>
    </row>
    <row r="113" spans="12:12" x14ac:dyDescent="0.45">
      <c r="L113" s="27"/>
    </row>
    <row r="114" spans="12:12" x14ac:dyDescent="0.45">
      <c r="L114" s="27"/>
    </row>
    <row r="115" spans="12:12" x14ac:dyDescent="0.45">
      <c r="L115" s="27"/>
    </row>
    <row r="116" spans="12:12" x14ac:dyDescent="0.45">
      <c r="L116" s="27"/>
    </row>
    <row r="117" spans="12:12" x14ac:dyDescent="0.45">
      <c r="L117" s="27"/>
    </row>
    <row r="118" spans="12:12" x14ac:dyDescent="0.45">
      <c r="L118" s="27"/>
    </row>
    <row r="119" spans="12:12" x14ac:dyDescent="0.45">
      <c r="L119" s="27"/>
    </row>
    <row r="120" spans="12:12" x14ac:dyDescent="0.45">
      <c r="L120" s="27"/>
    </row>
    <row r="121" spans="12:12" x14ac:dyDescent="0.45">
      <c r="L121" s="27"/>
    </row>
    <row r="122" spans="12:12" x14ac:dyDescent="0.45">
      <c r="L122" s="27"/>
    </row>
    <row r="123" spans="12:12" x14ac:dyDescent="0.45">
      <c r="L123" s="27"/>
    </row>
    <row r="124" spans="12:12" x14ac:dyDescent="0.45">
      <c r="L124" s="27"/>
    </row>
    <row r="125" spans="12:12" x14ac:dyDescent="0.45">
      <c r="L125" s="27"/>
    </row>
    <row r="126" spans="12:12" x14ac:dyDescent="0.45">
      <c r="L126" s="27"/>
    </row>
    <row r="127" spans="12:12" x14ac:dyDescent="0.45">
      <c r="L127" s="27"/>
    </row>
    <row r="128" spans="12:12" x14ac:dyDescent="0.45">
      <c r="L128" s="27"/>
    </row>
    <row r="129" spans="12:12" x14ac:dyDescent="0.45">
      <c r="L129" s="27"/>
    </row>
    <row r="130" spans="12:12" x14ac:dyDescent="0.45">
      <c r="L130" s="27"/>
    </row>
    <row r="131" spans="12:12" x14ac:dyDescent="0.45">
      <c r="L131" s="27"/>
    </row>
    <row r="132" spans="12:12" x14ac:dyDescent="0.45">
      <c r="L132" s="27"/>
    </row>
    <row r="133" spans="12:12" x14ac:dyDescent="0.45">
      <c r="L133" s="27"/>
    </row>
    <row r="134" spans="12:12" x14ac:dyDescent="0.45">
      <c r="L134" s="27"/>
    </row>
    <row r="135" spans="12:12" x14ac:dyDescent="0.45">
      <c r="L135" s="27"/>
    </row>
    <row r="136" spans="12:12" x14ac:dyDescent="0.45">
      <c r="L136" s="27"/>
    </row>
    <row r="137" spans="12:12" x14ac:dyDescent="0.45">
      <c r="L137" s="27"/>
    </row>
    <row r="138" spans="12:12" x14ac:dyDescent="0.45">
      <c r="L138" s="27"/>
    </row>
    <row r="139" spans="12:12" x14ac:dyDescent="0.45">
      <c r="L139" s="27"/>
    </row>
    <row r="140" spans="12:12" x14ac:dyDescent="0.45">
      <c r="L140" s="27"/>
    </row>
    <row r="141" spans="12:12" x14ac:dyDescent="0.45">
      <c r="L141" s="27"/>
    </row>
    <row r="142" spans="12:12" x14ac:dyDescent="0.45">
      <c r="L142" s="27"/>
    </row>
    <row r="143" spans="12:12" x14ac:dyDescent="0.45">
      <c r="L143" s="27"/>
    </row>
    <row r="144" spans="12:12" x14ac:dyDescent="0.45">
      <c r="L144" s="27"/>
    </row>
    <row r="145" spans="12:12" x14ac:dyDescent="0.45">
      <c r="L145" s="27"/>
    </row>
    <row r="146" spans="12:12" x14ac:dyDescent="0.45">
      <c r="L146" s="27"/>
    </row>
    <row r="147" spans="12:12" x14ac:dyDescent="0.45">
      <c r="L147" s="27"/>
    </row>
    <row r="148" spans="12:12" x14ac:dyDescent="0.45">
      <c r="L148" s="27"/>
    </row>
    <row r="149" spans="12:12" x14ac:dyDescent="0.45">
      <c r="L149" s="27"/>
    </row>
    <row r="150" spans="12:12" x14ac:dyDescent="0.45">
      <c r="L150" s="27"/>
    </row>
    <row r="151" spans="12:12" x14ac:dyDescent="0.45">
      <c r="L151" s="27"/>
    </row>
    <row r="152" spans="12:12" x14ac:dyDescent="0.45">
      <c r="L152" s="27"/>
    </row>
    <row r="153" spans="12:12" x14ac:dyDescent="0.45">
      <c r="L153" s="27"/>
    </row>
    <row r="154" spans="12:12" x14ac:dyDescent="0.45">
      <c r="L154" s="27"/>
    </row>
    <row r="155" spans="12:12" x14ac:dyDescent="0.45">
      <c r="L155" s="27"/>
    </row>
    <row r="156" spans="12:12" x14ac:dyDescent="0.45">
      <c r="L156" s="27"/>
    </row>
    <row r="157" spans="12:12" x14ac:dyDescent="0.45">
      <c r="L157" s="27"/>
    </row>
    <row r="158" spans="12:12" x14ac:dyDescent="0.45">
      <c r="L158" s="27"/>
    </row>
    <row r="159" spans="12:12" x14ac:dyDescent="0.45">
      <c r="L159" s="27"/>
    </row>
    <row r="160" spans="12:12" x14ac:dyDescent="0.45">
      <c r="L160" s="27"/>
    </row>
    <row r="161" spans="12:12" x14ac:dyDescent="0.45">
      <c r="L161" s="27"/>
    </row>
    <row r="162" spans="12:12" x14ac:dyDescent="0.45">
      <c r="L162" s="27"/>
    </row>
    <row r="163" spans="12:12" x14ac:dyDescent="0.45">
      <c r="L163" s="27"/>
    </row>
    <row r="164" spans="12:12" x14ac:dyDescent="0.45">
      <c r="L164" s="27"/>
    </row>
    <row r="165" spans="12:12" x14ac:dyDescent="0.45">
      <c r="L165" s="27"/>
    </row>
    <row r="166" spans="12:12" x14ac:dyDescent="0.45">
      <c r="L166" s="27"/>
    </row>
    <row r="167" spans="12:12" x14ac:dyDescent="0.45">
      <c r="L167" s="27"/>
    </row>
    <row r="168" spans="12:12" x14ac:dyDescent="0.45">
      <c r="L168" s="27"/>
    </row>
    <row r="169" spans="12:12" x14ac:dyDescent="0.45">
      <c r="L169" s="27"/>
    </row>
    <row r="170" spans="12:12" x14ac:dyDescent="0.45">
      <c r="L170" s="27"/>
    </row>
    <row r="171" spans="12:12" x14ac:dyDescent="0.45">
      <c r="L171" s="27"/>
    </row>
    <row r="172" spans="12:12" x14ac:dyDescent="0.45">
      <c r="L172" s="27"/>
    </row>
    <row r="173" spans="12:12" x14ac:dyDescent="0.45">
      <c r="L173" s="27"/>
    </row>
    <row r="174" spans="12:12" x14ac:dyDescent="0.45">
      <c r="L174" s="27"/>
    </row>
    <row r="175" spans="12:12" x14ac:dyDescent="0.45">
      <c r="L175" s="27"/>
    </row>
    <row r="176" spans="12:12" x14ac:dyDescent="0.45">
      <c r="L176" s="27"/>
    </row>
    <row r="177" spans="12:12" x14ac:dyDescent="0.45">
      <c r="L177" s="27"/>
    </row>
    <row r="178" spans="12:12" x14ac:dyDescent="0.45">
      <c r="L178" s="27"/>
    </row>
    <row r="179" spans="12:12" x14ac:dyDescent="0.45">
      <c r="L179" s="27"/>
    </row>
    <row r="180" spans="12:12" x14ac:dyDescent="0.45">
      <c r="L180" s="27"/>
    </row>
    <row r="181" spans="12:12" x14ac:dyDescent="0.45">
      <c r="L181" s="27"/>
    </row>
    <row r="182" spans="12:12" x14ac:dyDescent="0.45">
      <c r="L182" s="27"/>
    </row>
    <row r="183" spans="12:12" x14ac:dyDescent="0.45">
      <c r="L183" s="27"/>
    </row>
    <row r="184" spans="12:12" x14ac:dyDescent="0.45">
      <c r="L184" s="27"/>
    </row>
    <row r="185" spans="12:12" x14ac:dyDescent="0.45">
      <c r="L185" s="27"/>
    </row>
    <row r="186" spans="12:12" x14ac:dyDescent="0.45">
      <c r="L186" s="27"/>
    </row>
    <row r="187" spans="12:12" x14ac:dyDescent="0.45">
      <c r="L187" s="27"/>
    </row>
    <row r="188" spans="12:12" x14ac:dyDescent="0.45">
      <c r="L188" s="27"/>
    </row>
    <row r="189" spans="12:12" x14ac:dyDescent="0.45">
      <c r="L189" s="27"/>
    </row>
    <row r="190" spans="12:12" x14ac:dyDescent="0.45">
      <c r="L190" s="27"/>
    </row>
    <row r="191" spans="12:12" x14ac:dyDescent="0.45">
      <c r="L191" s="27"/>
    </row>
    <row r="192" spans="12:12" x14ac:dyDescent="0.45">
      <c r="L192" s="27"/>
    </row>
    <row r="193" spans="12:12" x14ac:dyDescent="0.45">
      <c r="L193" s="27"/>
    </row>
    <row r="194" spans="12:12" x14ac:dyDescent="0.45">
      <c r="L194" s="27"/>
    </row>
    <row r="195" spans="12:12" x14ac:dyDescent="0.45">
      <c r="L195" s="27"/>
    </row>
    <row r="196" spans="12:12" x14ac:dyDescent="0.45">
      <c r="L196" s="27"/>
    </row>
    <row r="197" spans="12:12" x14ac:dyDescent="0.45">
      <c r="L197" s="27"/>
    </row>
    <row r="198" spans="12:12" x14ac:dyDescent="0.45">
      <c r="L198" s="27"/>
    </row>
    <row r="199" spans="12:12" x14ac:dyDescent="0.45">
      <c r="L199" s="27"/>
    </row>
    <row r="200" spans="12:12" x14ac:dyDescent="0.45">
      <c r="L200" s="27"/>
    </row>
    <row r="201" spans="12:12" x14ac:dyDescent="0.45">
      <c r="L201" s="27"/>
    </row>
    <row r="202" spans="12:12" x14ac:dyDescent="0.45">
      <c r="L202" s="27"/>
    </row>
    <row r="203" spans="12:12" x14ac:dyDescent="0.45">
      <c r="L203" s="27"/>
    </row>
    <row r="204" spans="12:12" x14ac:dyDescent="0.45">
      <c r="L204" s="27"/>
    </row>
    <row r="205" spans="12:12" x14ac:dyDescent="0.45">
      <c r="L205" s="27"/>
    </row>
    <row r="206" spans="12:12" x14ac:dyDescent="0.45">
      <c r="L206" s="27"/>
    </row>
    <row r="207" spans="12:12" x14ac:dyDescent="0.45">
      <c r="L207" s="27"/>
    </row>
    <row r="208" spans="12:12" x14ac:dyDescent="0.45">
      <c r="L208" s="27"/>
    </row>
    <row r="209" spans="12:12" x14ac:dyDescent="0.45">
      <c r="L209" s="27"/>
    </row>
    <row r="210" spans="12:12" x14ac:dyDescent="0.45">
      <c r="L210" s="27"/>
    </row>
    <row r="211" spans="12:12" x14ac:dyDescent="0.45">
      <c r="L211" s="27"/>
    </row>
    <row r="212" spans="12:12" x14ac:dyDescent="0.45">
      <c r="L212" s="27"/>
    </row>
    <row r="213" spans="12:12" x14ac:dyDescent="0.45">
      <c r="L213" s="27"/>
    </row>
    <row r="214" spans="12:12" x14ac:dyDescent="0.45">
      <c r="L214" s="27"/>
    </row>
    <row r="215" spans="12:12" x14ac:dyDescent="0.45">
      <c r="L215" s="27"/>
    </row>
    <row r="216" spans="12:12" x14ac:dyDescent="0.45">
      <c r="L216" s="27"/>
    </row>
    <row r="217" spans="12:12" x14ac:dyDescent="0.45">
      <c r="L217" s="27"/>
    </row>
    <row r="218" spans="12:12" x14ac:dyDescent="0.45">
      <c r="L218" s="27"/>
    </row>
    <row r="219" spans="12:12" x14ac:dyDescent="0.45">
      <c r="L219" s="27"/>
    </row>
    <row r="220" spans="12:12" x14ac:dyDescent="0.45">
      <c r="L220" s="27"/>
    </row>
    <row r="221" spans="12:12" x14ac:dyDescent="0.45">
      <c r="L221" s="27"/>
    </row>
    <row r="222" spans="12:12" x14ac:dyDescent="0.45">
      <c r="L222" s="27"/>
    </row>
    <row r="223" spans="12:12" x14ac:dyDescent="0.45">
      <c r="L223" s="27"/>
    </row>
    <row r="224" spans="12:12" x14ac:dyDescent="0.45">
      <c r="L224" s="27"/>
    </row>
    <row r="225" spans="12:12" x14ac:dyDescent="0.45">
      <c r="L225" s="27"/>
    </row>
    <row r="226" spans="12:12" x14ac:dyDescent="0.45">
      <c r="L226" s="27"/>
    </row>
    <row r="227" spans="12:12" x14ac:dyDescent="0.45">
      <c r="L227" s="27"/>
    </row>
    <row r="228" spans="12:12" x14ac:dyDescent="0.45">
      <c r="L228" s="27"/>
    </row>
    <row r="229" spans="12:12" x14ac:dyDescent="0.45">
      <c r="L229" s="27"/>
    </row>
    <row r="230" spans="12:12" x14ac:dyDescent="0.45">
      <c r="L230" s="27"/>
    </row>
    <row r="231" spans="12:12" x14ac:dyDescent="0.45">
      <c r="L231" s="27"/>
    </row>
    <row r="232" spans="12:12" x14ac:dyDescent="0.45">
      <c r="L232" s="27"/>
    </row>
    <row r="233" spans="12:12" x14ac:dyDescent="0.45">
      <c r="L233" s="27"/>
    </row>
    <row r="234" spans="12:12" x14ac:dyDescent="0.45">
      <c r="L234" s="27"/>
    </row>
    <row r="235" spans="12:12" x14ac:dyDescent="0.45">
      <c r="L235" s="27"/>
    </row>
    <row r="236" spans="12:12" x14ac:dyDescent="0.45">
      <c r="L236" s="27"/>
    </row>
    <row r="237" spans="12:12" x14ac:dyDescent="0.45">
      <c r="L237" s="27"/>
    </row>
    <row r="238" spans="12:12" x14ac:dyDescent="0.45">
      <c r="L238" s="27"/>
    </row>
    <row r="239" spans="12:12" x14ac:dyDescent="0.45">
      <c r="L239" s="27"/>
    </row>
    <row r="240" spans="12:12" x14ac:dyDescent="0.45">
      <c r="L240" s="27"/>
    </row>
    <row r="241" spans="12:12" x14ac:dyDescent="0.45">
      <c r="L241" s="27"/>
    </row>
    <row r="242" spans="12:12" x14ac:dyDescent="0.45">
      <c r="L242" s="27"/>
    </row>
    <row r="243" spans="12:12" x14ac:dyDescent="0.45">
      <c r="L243" s="27"/>
    </row>
    <row r="244" spans="12:12" x14ac:dyDescent="0.45">
      <c r="L244" s="27"/>
    </row>
    <row r="245" spans="12:12" x14ac:dyDescent="0.45">
      <c r="L245" s="27"/>
    </row>
    <row r="246" spans="12:12" x14ac:dyDescent="0.45">
      <c r="L246" s="27"/>
    </row>
    <row r="247" spans="12:12" x14ac:dyDescent="0.45">
      <c r="L247" s="27"/>
    </row>
    <row r="248" spans="12:12" x14ac:dyDescent="0.45">
      <c r="L248" s="27"/>
    </row>
    <row r="249" spans="12:12" x14ac:dyDescent="0.45">
      <c r="L249" s="27"/>
    </row>
    <row r="250" spans="12:12" x14ac:dyDescent="0.45">
      <c r="L250" s="27"/>
    </row>
    <row r="251" spans="12:12" x14ac:dyDescent="0.45">
      <c r="L251" s="27"/>
    </row>
    <row r="252" spans="12:12" x14ac:dyDescent="0.45">
      <c r="L252" s="27"/>
    </row>
    <row r="253" spans="12:12" x14ac:dyDescent="0.45">
      <c r="L253" s="27"/>
    </row>
    <row r="254" spans="12:12" x14ac:dyDescent="0.45">
      <c r="L254" s="27"/>
    </row>
    <row r="255" spans="12:12" x14ac:dyDescent="0.45">
      <c r="L255" s="27"/>
    </row>
    <row r="256" spans="12:12" x14ac:dyDescent="0.45">
      <c r="L256" s="27"/>
    </row>
    <row r="257" spans="12:12" x14ac:dyDescent="0.45">
      <c r="L257" s="27"/>
    </row>
    <row r="258" spans="12:12" x14ac:dyDescent="0.45">
      <c r="L258" s="27"/>
    </row>
    <row r="259" spans="12:12" x14ac:dyDescent="0.45">
      <c r="L259" s="27"/>
    </row>
    <row r="260" spans="12:12" x14ac:dyDescent="0.45">
      <c r="L260" s="27"/>
    </row>
    <row r="261" spans="12:12" x14ac:dyDescent="0.45">
      <c r="L261" s="27"/>
    </row>
    <row r="262" spans="12:12" x14ac:dyDescent="0.45">
      <c r="L262" s="27"/>
    </row>
    <row r="263" spans="12:12" x14ac:dyDescent="0.45">
      <c r="L263" s="27"/>
    </row>
    <row r="264" spans="12:12" x14ac:dyDescent="0.45">
      <c r="L264" s="27"/>
    </row>
    <row r="265" spans="12:12" x14ac:dyDescent="0.45">
      <c r="L265" s="27"/>
    </row>
    <row r="266" spans="12:12" x14ac:dyDescent="0.45">
      <c r="L266" s="27"/>
    </row>
    <row r="267" spans="12:12" x14ac:dyDescent="0.45">
      <c r="L267" s="27"/>
    </row>
    <row r="268" spans="12:12" x14ac:dyDescent="0.45">
      <c r="L268" s="27"/>
    </row>
    <row r="269" spans="12:12" x14ac:dyDescent="0.45">
      <c r="L269" s="27"/>
    </row>
    <row r="270" spans="12:12" x14ac:dyDescent="0.45">
      <c r="L270" s="27"/>
    </row>
    <row r="271" spans="12:12" x14ac:dyDescent="0.45">
      <c r="L271" s="27"/>
    </row>
    <row r="272" spans="12:12" x14ac:dyDescent="0.45">
      <c r="L272" s="27"/>
    </row>
    <row r="273" spans="12:12" x14ac:dyDescent="0.45">
      <c r="L273" s="27"/>
    </row>
    <row r="274" spans="12:12" x14ac:dyDescent="0.45">
      <c r="L274" s="27"/>
    </row>
    <row r="275" spans="12:12" x14ac:dyDescent="0.45">
      <c r="L275" s="27"/>
    </row>
    <row r="276" spans="12:12" x14ac:dyDescent="0.45">
      <c r="L276" s="27"/>
    </row>
    <row r="277" spans="12:12" x14ac:dyDescent="0.45">
      <c r="L277" s="27"/>
    </row>
    <row r="278" spans="12:12" x14ac:dyDescent="0.45">
      <c r="L278" s="27"/>
    </row>
    <row r="279" spans="12:12" x14ac:dyDescent="0.45">
      <c r="L279" s="27"/>
    </row>
    <row r="280" spans="12:12" x14ac:dyDescent="0.45">
      <c r="L280" s="27"/>
    </row>
    <row r="281" spans="12:12" x14ac:dyDescent="0.45">
      <c r="L281" s="27"/>
    </row>
    <row r="282" spans="12:12" x14ac:dyDescent="0.45">
      <c r="L282" s="27"/>
    </row>
    <row r="283" spans="12:12" x14ac:dyDescent="0.45">
      <c r="L283" s="27"/>
    </row>
  </sheetData>
  <sheetProtection algorithmName="SHA-512" hashValue="ZRH5KEAOJ61gQjmChUMCTvtG0e22tGk6jU9rZNxGhwa8l7L8p6K/0YDa8vo5Wg0sMTdIdCArXT27SSb+TRK3AA==" saltValue="Aze6PanTmsWUE1JL8VA46w==" spinCount="100000" sheet="1" objects="1" scenarios="1"/>
  <mergeCells count="13">
    <mergeCell ref="G2:L2"/>
    <mergeCell ref="W13:W14"/>
    <mergeCell ref="A13:A14"/>
    <mergeCell ref="V13:V14"/>
    <mergeCell ref="U13:U14"/>
    <mergeCell ref="F11:G11"/>
    <mergeCell ref="S13:S14"/>
    <mergeCell ref="T13:T14"/>
    <mergeCell ref="B13:B14"/>
    <mergeCell ref="D13:G13"/>
    <mergeCell ref="H13:M13"/>
    <mergeCell ref="O13:R13"/>
    <mergeCell ref="N13:N14"/>
  </mergeCells>
  <phoneticPr fontId="0" type="noConversion"/>
  <conditionalFormatting sqref="B22:B36 D22:S36 U22:U36 X22:Y36 AA22:XFD36">
    <cfRule type="expression" dxfId="1" priority="1">
      <formula>($B22-$E$6)&gt;($E$5-1)</formula>
    </cfRule>
  </conditionalFormatting>
  <dataValidations disablePrompts="1" count="2">
    <dataValidation type="whole" allowBlank="1" showInputMessage="1" showErrorMessage="1" errorTitle="Atenção" error="O prazo mínimo é 5 e o prazo máximo é 20." sqref="E5" xr:uid="{00000000-0002-0000-0000-000000000000}">
      <formula1>5</formula1>
      <formula2>20</formula2>
    </dataValidation>
    <dataValidation type="whole" allowBlank="1" showInputMessage="1" showErrorMessage="1" sqref="E6" xr:uid="{00000000-0002-0000-0000-000001000000}">
      <formula1>2025</formula1>
      <formula2>2100</formula2>
    </dataValidation>
  </dataValidations>
  <printOptions horizontalCentered="1" verticalCentered="1"/>
  <pageMargins left="0" right="0" top="0" bottom="0" header="0" footer="0"/>
  <pageSetup paperSize="9" scale="44" orientation="landscape" horizontalDpi="300" verticalDpi="300" r:id="rId1"/>
  <headerFooter alignWithMargins="0"/>
  <ignoredErrors>
    <ignoredError sqref="Q18:Q36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C905E-094C-4FE1-A382-8AAF26560950}">
  <dimension ref="A1:H28"/>
  <sheetViews>
    <sheetView showGridLines="0" zoomScale="85" zoomScaleNormal="85" workbookViewId="0">
      <selection activeCell="B12" sqref="B12"/>
    </sheetView>
  </sheetViews>
  <sheetFormatPr defaultColWidth="8.7265625" defaultRowHeight="16" x14ac:dyDescent="0.45"/>
  <cols>
    <col min="1" max="1" width="44.453125" style="39" customWidth="1"/>
    <col min="2" max="2" width="111.81640625" style="39" customWidth="1"/>
    <col min="3" max="3" width="105.54296875" style="39" customWidth="1"/>
    <col min="4" max="16384" width="8.7265625" style="39"/>
  </cols>
  <sheetData>
    <row r="1" spans="1:8" ht="39" customHeight="1" x14ac:dyDescent="0.45">
      <c r="B1" s="74" t="s">
        <v>115</v>
      </c>
      <c r="C1" s="74"/>
      <c r="D1" s="41"/>
      <c r="E1" s="41"/>
      <c r="F1" s="41"/>
      <c r="G1" s="41"/>
      <c r="H1" s="41"/>
    </row>
    <row r="3" spans="1:8" ht="25" x14ac:dyDescent="0.45">
      <c r="B3" s="41"/>
    </row>
    <row r="4" spans="1:8" s="46" customFormat="1" ht="25" x14ac:dyDescent="0.7">
      <c r="A4" s="44" t="s">
        <v>132</v>
      </c>
      <c r="B4" s="44" t="s">
        <v>116</v>
      </c>
      <c r="C4" s="44" t="s">
        <v>117</v>
      </c>
    </row>
    <row r="6" spans="1:8" ht="25" customHeight="1" x14ac:dyDescent="0.45">
      <c r="A6" s="43" t="s">
        <v>118</v>
      </c>
      <c r="B6" s="47" t="s">
        <v>137</v>
      </c>
      <c r="C6" s="62"/>
    </row>
    <row r="7" spans="1:8" ht="35" x14ac:dyDescent="0.45">
      <c r="A7" s="43" t="s">
        <v>112</v>
      </c>
      <c r="B7" s="48" t="s">
        <v>136</v>
      </c>
      <c r="C7" s="62"/>
    </row>
    <row r="8" spans="1:8" ht="25" customHeight="1" x14ac:dyDescent="0.45">
      <c r="A8" s="43" t="s">
        <v>119</v>
      </c>
      <c r="B8" s="47" t="s">
        <v>133</v>
      </c>
      <c r="C8" s="62"/>
    </row>
    <row r="9" spans="1:8" ht="25" customHeight="1" x14ac:dyDescent="0.45">
      <c r="A9" s="43" t="s">
        <v>120</v>
      </c>
      <c r="B9" s="47" t="s">
        <v>126</v>
      </c>
      <c r="C9" s="62"/>
    </row>
    <row r="10" spans="1:8" ht="25" customHeight="1" x14ac:dyDescent="0.45">
      <c r="A10" s="43" t="s">
        <v>121</v>
      </c>
      <c r="B10" s="47" t="s">
        <v>126</v>
      </c>
      <c r="C10" s="62"/>
    </row>
    <row r="11" spans="1:8" ht="25" customHeight="1" x14ac:dyDescent="0.45">
      <c r="A11" s="43" t="s">
        <v>122</v>
      </c>
      <c r="B11" s="47" t="s">
        <v>142</v>
      </c>
      <c r="C11" s="62"/>
    </row>
    <row r="12" spans="1:8" ht="35" x14ac:dyDescent="0.45">
      <c r="A12" s="43" t="s">
        <v>96</v>
      </c>
      <c r="B12" s="47" t="s">
        <v>127</v>
      </c>
      <c r="C12" s="62"/>
    </row>
    <row r="13" spans="1:8" ht="25" customHeight="1" x14ac:dyDescent="0.45">
      <c r="A13" s="43" t="s">
        <v>79</v>
      </c>
      <c r="B13" s="47" t="s">
        <v>128</v>
      </c>
      <c r="C13" s="62"/>
    </row>
    <row r="14" spans="1:8" ht="25" customHeight="1" x14ac:dyDescent="0.45">
      <c r="A14" s="43" t="s">
        <v>83</v>
      </c>
      <c r="B14" s="47" t="s">
        <v>128</v>
      </c>
      <c r="C14" s="62"/>
    </row>
    <row r="15" spans="1:8" ht="25" customHeight="1" x14ac:dyDescent="0.45">
      <c r="A15" s="43" t="s">
        <v>84</v>
      </c>
      <c r="B15" s="47" t="s">
        <v>128</v>
      </c>
      <c r="C15" s="62"/>
    </row>
    <row r="16" spans="1:8" ht="25" customHeight="1" x14ac:dyDescent="0.45">
      <c r="A16" s="43" t="s">
        <v>91</v>
      </c>
      <c r="B16" s="47" t="s">
        <v>129</v>
      </c>
      <c r="C16" s="62"/>
    </row>
    <row r="17" spans="1:3" ht="52.5" x14ac:dyDescent="0.45">
      <c r="A17" s="43" t="s">
        <v>123</v>
      </c>
      <c r="B17" s="47" t="s">
        <v>98</v>
      </c>
      <c r="C17" s="62"/>
    </row>
    <row r="18" spans="1:3" ht="25" customHeight="1" x14ac:dyDescent="0.45">
      <c r="A18" s="43" t="s">
        <v>124</v>
      </c>
      <c r="B18" s="47" t="s">
        <v>130</v>
      </c>
      <c r="C18" s="62"/>
    </row>
    <row r="19" spans="1:3" ht="25" customHeight="1" x14ac:dyDescent="0.45">
      <c r="A19" s="43" t="s">
        <v>125</v>
      </c>
      <c r="B19" s="47" t="s">
        <v>131</v>
      </c>
      <c r="C19" s="62"/>
    </row>
    <row r="20" spans="1:3" x14ac:dyDescent="0.45">
      <c r="B20" s="40"/>
    </row>
    <row r="21" spans="1:3" x14ac:dyDescent="0.45">
      <c r="B21" s="40"/>
    </row>
    <row r="22" spans="1:3" x14ac:dyDescent="0.45">
      <c r="B22" s="40"/>
    </row>
    <row r="23" spans="1:3" x14ac:dyDescent="0.45">
      <c r="B23" s="40"/>
    </row>
    <row r="24" spans="1:3" x14ac:dyDescent="0.45">
      <c r="B24" s="40"/>
    </row>
    <row r="25" spans="1:3" x14ac:dyDescent="0.45">
      <c r="A25" s="42"/>
      <c r="B25" s="40"/>
    </row>
    <row r="26" spans="1:3" x14ac:dyDescent="0.45">
      <c r="B26" s="40"/>
    </row>
    <row r="27" spans="1:3" x14ac:dyDescent="0.45">
      <c r="B27" s="40"/>
    </row>
    <row r="28" spans="1:3" x14ac:dyDescent="0.45">
      <c r="B28" s="40"/>
    </row>
  </sheetData>
  <sheetProtection algorithmName="SHA-512" hashValue="b6EXV3iVnDMb1UEOr1PTPXTIZ+/s7Xrn3ivOk3V7pdmGDfy+y6TdcljmVO0YzFphCACIPc1uwiK0r7uQoJoRkQ==" saltValue="6tsmYvMcxokgHbPA0xk47g==" spinCount="100000" sheet="1" objects="1" scenarios="1"/>
  <mergeCells count="1">
    <mergeCell ref="B1:C1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89E3E-A586-4E04-8C1F-3AF5A3B85B0D}">
  <dimension ref="A1:W22"/>
  <sheetViews>
    <sheetView workbookViewId="0">
      <selection sqref="A1:XFD1048576"/>
    </sheetView>
  </sheetViews>
  <sheetFormatPr defaultRowHeight="12.5" x14ac:dyDescent="0.25"/>
  <cols>
    <col min="1" max="1" width="28.453125" customWidth="1"/>
  </cols>
  <sheetData>
    <row r="1" spans="1:23" x14ac:dyDescent="0.25">
      <c r="A1" t="s">
        <v>122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 s="3" t="s">
        <v>139</v>
      </c>
    </row>
    <row r="2" spans="1:23" x14ac:dyDescent="0.25">
      <c r="A2" s="3" t="s">
        <v>140</v>
      </c>
      <c r="B2" t="s">
        <v>141</v>
      </c>
      <c r="V2" s="3"/>
    </row>
    <row r="3" spans="1:23" ht="16" x14ac:dyDescent="0.25">
      <c r="A3" s="28">
        <v>2025</v>
      </c>
      <c r="B3" s="72">
        <f>'Planilha VEF'!C17/20</f>
        <v>0</v>
      </c>
      <c r="C3" s="72">
        <v>0</v>
      </c>
      <c r="D3" s="72">
        <v>0</v>
      </c>
      <c r="E3" s="72">
        <v>0</v>
      </c>
      <c r="F3" s="72">
        <v>0</v>
      </c>
      <c r="G3" s="72">
        <v>0</v>
      </c>
      <c r="H3" s="72">
        <v>0</v>
      </c>
      <c r="I3" s="72">
        <v>0</v>
      </c>
      <c r="J3" s="72">
        <v>0</v>
      </c>
      <c r="K3" s="72">
        <v>0</v>
      </c>
      <c r="L3" s="72">
        <v>0</v>
      </c>
      <c r="M3" s="72">
        <v>0</v>
      </c>
      <c r="N3" s="72">
        <v>0</v>
      </c>
      <c r="O3" s="72">
        <v>0</v>
      </c>
      <c r="P3" s="72">
        <v>0</v>
      </c>
      <c r="Q3" s="72">
        <v>0</v>
      </c>
      <c r="R3" s="72">
        <v>0</v>
      </c>
      <c r="S3" s="72">
        <v>0</v>
      </c>
      <c r="T3" s="72">
        <v>0</v>
      </c>
      <c r="U3" s="72">
        <v>0</v>
      </c>
      <c r="V3" s="72">
        <f>SUM(B3:U3)</f>
        <v>0</v>
      </c>
      <c r="W3" s="72"/>
    </row>
    <row r="4" spans="1:23" ht="16" x14ac:dyDescent="0.25">
      <c r="A4" s="28">
        <v>2026</v>
      </c>
      <c r="B4" s="72">
        <f>B3</f>
        <v>0</v>
      </c>
      <c r="C4" s="72">
        <f>'Planilha VEF'!C18/19</f>
        <v>0</v>
      </c>
      <c r="D4" s="72">
        <v>0</v>
      </c>
      <c r="E4" s="72">
        <v>0</v>
      </c>
      <c r="F4" s="72">
        <v>0</v>
      </c>
      <c r="G4" s="72">
        <v>0</v>
      </c>
      <c r="H4" s="72">
        <v>0</v>
      </c>
      <c r="I4" s="72">
        <v>0</v>
      </c>
      <c r="J4" s="72">
        <v>0</v>
      </c>
      <c r="K4" s="72">
        <v>0</v>
      </c>
      <c r="L4" s="72">
        <v>0</v>
      </c>
      <c r="M4" s="72">
        <v>0</v>
      </c>
      <c r="N4" s="72">
        <v>0</v>
      </c>
      <c r="O4" s="72">
        <v>0</v>
      </c>
      <c r="P4" s="72">
        <v>0</v>
      </c>
      <c r="Q4" s="72">
        <v>0</v>
      </c>
      <c r="R4" s="72">
        <v>0</v>
      </c>
      <c r="S4" s="72">
        <v>0</v>
      </c>
      <c r="T4" s="72">
        <v>0</v>
      </c>
      <c r="U4" s="72">
        <v>0</v>
      </c>
      <c r="V4" s="72">
        <f t="shared" ref="V4:V22" si="0">SUM(B4:U4)</f>
        <v>0</v>
      </c>
      <c r="W4" s="72"/>
    </row>
    <row r="5" spans="1:23" ht="16" x14ac:dyDescent="0.25">
      <c r="A5" s="28">
        <v>2027</v>
      </c>
      <c r="B5" s="72">
        <f t="shared" ref="B5:B22" si="1">B4</f>
        <v>0</v>
      </c>
      <c r="C5" s="72">
        <f>C4</f>
        <v>0</v>
      </c>
      <c r="D5" s="72">
        <f>'Planilha VEF'!C19/18</f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2">
        <v>0</v>
      </c>
      <c r="R5" s="72">
        <v>0</v>
      </c>
      <c r="S5" s="72">
        <v>0</v>
      </c>
      <c r="T5" s="72">
        <v>0</v>
      </c>
      <c r="U5" s="72">
        <v>0</v>
      </c>
      <c r="V5" s="72">
        <f t="shared" si="0"/>
        <v>0</v>
      </c>
      <c r="W5" s="72"/>
    </row>
    <row r="6" spans="1:23" ht="16" x14ac:dyDescent="0.25">
      <c r="A6" s="28">
        <v>2028</v>
      </c>
      <c r="B6" s="72">
        <f t="shared" si="1"/>
        <v>0</v>
      </c>
      <c r="C6" s="72">
        <f t="shared" ref="C6:C22" si="2">C5</f>
        <v>0</v>
      </c>
      <c r="D6" s="72">
        <f>D5</f>
        <v>0</v>
      </c>
      <c r="E6" s="72">
        <f>'Planilha VEF'!C20/17</f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0</v>
      </c>
      <c r="V6" s="72">
        <f t="shared" si="0"/>
        <v>0</v>
      </c>
      <c r="W6" s="72"/>
    </row>
    <row r="7" spans="1:23" ht="16" x14ac:dyDescent="0.25">
      <c r="A7" s="28">
        <v>2029</v>
      </c>
      <c r="B7" s="72">
        <f t="shared" si="1"/>
        <v>0</v>
      </c>
      <c r="C7" s="72">
        <f t="shared" si="2"/>
        <v>0</v>
      </c>
      <c r="D7" s="72">
        <f t="shared" ref="D7:D22" si="3">D6</f>
        <v>0</v>
      </c>
      <c r="E7" s="72">
        <f>E6</f>
        <v>0</v>
      </c>
      <c r="F7" s="72">
        <f>'Planilha VEF'!C21/16</f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f t="shared" si="0"/>
        <v>0</v>
      </c>
      <c r="W7" s="72"/>
    </row>
    <row r="8" spans="1:23" ht="16" x14ac:dyDescent="0.25">
      <c r="A8" s="28">
        <v>2030</v>
      </c>
      <c r="B8" s="72">
        <f t="shared" si="1"/>
        <v>0</v>
      </c>
      <c r="C8" s="72">
        <f t="shared" si="2"/>
        <v>0</v>
      </c>
      <c r="D8" s="72">
        <f t="shared" si="3"/>
        <v>0</v>
      </c>
      <c r="E8" s="72">
        <f t="shared" ref="E8:E22" si="4">E7</f>
        <v>0</v>
      </c>
      <c r="F8" s="72">
        <f>F7</f>
        <v>0</v>
      </c>
      <c r="G8" s="72">
        <f>'Planilha VEF'!C22/15</f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f t="shared" si="0"/>
        <v>0</v>
      </c>
      <c r="W8" s="72"/>
    </row>
    <row r="9" spans="1:23" ht="16" x14ac:dyDescent="0.25">
      <c r="A9" s="28">
        <v>2031</v>
      </c>
      <c r="B9" s="72">
        <f t="shared" si="1"/>
        <v>0</v>
      </c>
      <c r="C9" s="72">
        <f t="shared" si="2"/>
        <v>0</v>
      </c>
      <c r="D9" s="72">
        <f t="shared" si="3"/>
        <v>0</v>
      </c>
      <c r="E9" s="72">
        <f t="shared" si="4"/>
        <v>0</v>
      </c>
      <c r="F9" s="72">
        <f t="shared" ref="F9:F22" si="5">F8</f>
        <v>0</v>
      </c>
      <c r="G9" s="72">
        <f>G8</f>
        <v>0</v>
      </c>
      <c r="H9" s="72">
        <f>'Planilha VEF'!C23/14</f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f t="shared" si="0"/>
        <v>0</v>
      </c>
      <c r="W9" s="72"/>
    </row>
    <row r="10" spans="1:23" ht="16" x14ac:dyDescent="0.25">
      <c r="A10" s="28">
        <v>2032</v>
      </c>
      <c r="B10" s="72">
        <f t="shared" si="1"/>
        <v>0</v>
      </c>
      <c r="C10" s="72">
        <f t="shared" si="2"/>
        <v>0</v>
      </c>
      <c r="D10" s="72">
        <f t="shared" si="3"/>
        <v>0</v>
      </c>
      <c r="E10" s="72">
        <f t="shared" si="4"/>
        <v>0</v>
      </c>
      <c r="F10" s="72">
        <f t="shared" si="5"/>
        <v>0</v>
      </c>
      <c r="G10" s="72">
        <f t="shared" ref="G10:G22" si="6">G9</f>
        <v>0</v>
      </c>
      <c r="H10" s="72">
        <f>H9</f>
        <v>0</v>
      </c>
      <c r="I10" s="72">
        <f>'Planilha VEF'!C24/13</f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f t="shared" si="0"/>
        <v>0</v>
      </c>
      <c r="W10" s="72"/>
    </row>
    <row r="11" spans="1:23" ht="16" x14ac:dyDescent="0.25">
      <c r="A11" s="28">
        <v>2033</v>
      </c>
      <c r="B11" s="72">
        <f t="shared" si="1"/>
        <v>0</v>
      </c>
      <c r="C11" s="72">
        <f t="shared" si="2"/>
        <v>0</v>
      </c>
      <c r="D11" s="72">
        <f t="shared" si="3"/>
        <v>0</v>
      </c>
      <c r="E11" s="72">
        <f t="shared" si="4"/>
        <v>0</v>
      </c>
      <c r="F11" s="72">
        <f t="shared" si="5"/>
        <v>0</v>
      </c>
      <c r="G11" s="72">
        <f t="shared" si="6"/>
        <v>0</v>
      </c>
      <c r="H11" s="72">
        <f t="shared" ref="H11:H22" si="7">H10</f>
        <v>0</v>
      </c>
      <c r="I11" s="72">
        <f>I10</f>
        <v>0</v>
      </c>
      <c r="J11" s="72">
        <f>'Planilha VEF'!C25/12</f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f t="shared" si="0"/>
        <v>0</v>
      </c>
      <c r="W11" s="72"/>
    </row>
    <row r="12" spans="1:23" ht="16" x14ac:dyDescent="0.25">
      <c r="A12" s="28">
        <v>2034</v>
      </c>
      <c r="B12" s="72">
        <f t="shared" si="1"/>
        <v>0</v>
      </c>
      <c r="C12" s="72">
        <f t="shared" si="2"/>
        <v>0</v>
      </c>
      <c r="D12" s="72">
        <f t="shared" si="3"/>
        <v>0</v>
      </c>
      <c r="E12" s="72">
        <f t="shared" si="4"/>
        <v>0</v>
      </c>
      <c r="F12" s="72">
        <f t="shared" si="5"/>
        <v>0</v>
      </c>
      <c r="G12" s="72">
        <f t="shared" si="6"/>
        <v>0</v>
      </c>
      <c r="H12" s="72">
        <f t="shared" si="7"/>
        <v>0</v>
      </c>
      <c r="I12" s="72">
        <f t="shared" ref="I12:I22" si="8">I11</f>
        <v>0</v>
      </c>
      <c r="J12" s="72">
        <f>J11</f>
        <v>0</v>
      </c>
      <c r="K12" s="72">
        <f>'Planilha VEF'!C26/11</f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f t="shared" si="0"/>
        <v>0</v>
      </c>
      <c r="W12" s="72"/>
    </row>
    <row r="13" spans="1:23" ht="16" x14ac:dyDescent="0.25">
      <c r="A13" s="28">
        <v>2035</v>
      </c>
      <c r="B13" s="72">
        <f t="shared" si="1"/>
        <v>0</v>
      </c>
      <c r="C13" s="72">
        <f t="shared" si="2"/>
        <v>0</v>
      </c>
      <c r="D13" s="72">
        <f t="shared" si="3"/>
        <v>0</v>
      </c>
      <c r="E13" s="72">
        <f t="shared" si="4"/>
        <v>0</v>
      </c>
      <c r="F13" s="72">
        <f t="shared" si="5"/>
        <v>0</v>
      </c>
      <c r="G13" s="72">
        <f t="shared" si="6"/>
        <v>0</v>
      </c>
      <c r="H13" s="72">
        <f t="shared" si="7"/>
        <v>0</v>
      </c>
      <c r="I13" s="72">
        <f t="shared" si="8"/>
        <v>0</v>
      </c>
      <c r="J13" s="72">
        <f t="shared" ref="J13:J22" si="9">J12</f>
        <v>0</v>
      </c>
      <c r="K13" s="72">
        <f>K12</f>
        <v>0</v>
      </c>
      <c r="L13" s="72">
        <f>'Planilha VEF'!C27/10</f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f t="shared" si="0"/>
        <v>0</v>
      </c>
      <c r="W13" s="72"/>
    </row>
    <row r="14" spans="1:23" ht="16" x14ac:dyDescent="0.25">
      <c r="A14" s="28">
        <v>2036</v>
      </c>
      <c r="B14" s="72">
        <f t="shared" si="1"/>
        <v>0</v>
      </c>
      <c r="C14" s="72">
        <f t="shared" si="2"/>
        <v>0</v>
      </c>
      <c r="D14" s="72">
        <f t="shared" si="3"/>
        <v>0</v>
      </c>
      <c r="E14" s="72">
        <f t="shared" si="4"/>
        <v>0</v>
      </c>
      <c r="F14" s="72">
        <f t="shared" si="5"/>
        <v>0</v>
      </c>
      <c r="G14" s="72">
        <f t="shared" si="6"/>
        <v>0</v>
      </c>
      <c r="H14" s="72">
        <f t="shared" si="7"/>
        <v>0</v>
      </c>
      <c r="I14" s="72">
        <f t="shared" si="8"/>
        <v>0</v>
      </c>
      <c r="J14" s="72">
        <f t="shared" si="9"/>
        <v>0</v>
      </c>
      <c r="K14" s="72">
        <f t="shared" ref="K14:K22" si="10">K13</f>
        <v>0</v>
      </c>
      <c r="L14" s="72">
        <f>L13</f>
        <v>0</v>
      </c>
      <c r="M14" s="72">
        <f>'Planilha VEF'!C28/9</f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f t="shared" si="0"/>
        <v>0</v>
      </c>
      <c r="W14" s="72"/>
    </row>
    <row r="15" spans="1:23" ht="16" x14ac:dyDescent="0.25">
      <c r="A15" s="28">
        <v>2037</v>
      </c>
      <c r="B15" s="72">
        <f t="shared" si="1"/>
        <v>0</v>
      </c>
      <c r="C15" s="72">
        <f t="shared" si="2"/>
        <v>0</v>
      </c>
      <c r="D15" s="72">
        <f t="shared" si="3"/>
        <v>0</v>
      </c>
      <c r="E15" s="72">
        <f t="shared" si="4"/>
        <v>0</v>
      </c>
      <c r="F15" s="72">
        <f t="shared" si="5"/>
        <v>0</v>
      </c>
      <c r="G15" s="72">
        <f t="shared" si="6"/>
        <v>0</v>
      </c>
      <c r="H15" s="72">
        <f t="shared" si="7"/>
        <v>0</v>
      </c>
      <c r="I15" s="72">
        <f t="shared" si="8"/>
        <v>0</v>
      </c>
      <c r="J15" s="72">
        <f t="shared" si="9"/>
        <v>0</v>
      </c>
      <c r="K15" s="72">
        <f t="shared" si="10"/>
        <v>0</v>
      </c>
      <c r="L15" s="72">
        <f t="shared" ref="L15:L22" si="11">L14</f>
        <v>0</v>
      </c>
      <c r="M15" s="72">
        <f>M14</f>
        <v>0</v>
      </c>
      <c r="N15" s="72">
        <f>'Planilha VEF'!C29/8</f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f t="shared" si="0"/>
        <v>0</v>
      </c>
      <c r="W15" s="72"/>
    </row>
    <row r="16" spans="1:23" ht="16" x14ac:dyDescent="0.25">
      <c r="A16" s="28">
        <v>2038</v>
      </c>
      <c r="B16" s="72">
        <f t="shared" si="1"/>
        <v>0</v>
      </c>
      <c r="C16" s="72">
        <f t="shared" si="2"/>
        <v>0</v>
      </c>
      <c r="D16" s="72">
        <f t="shared" si="3"/>
        <v>0</v>
      </c>
      <c r="E16" s="72">
        <f t="shared" si="4"/>
        <v>0</v>
      </c>
      <c r="F16" s="72">
        <f t="shared" si="5"/>
        <v>0</v>
      </c>
      <c r="G16" s="72">
        <f t="shared" si="6"/>
        <v>0</v>
      </c>
      <c r="H16" s="72">
        <f t="shared" si="7"/>
        <v>0</v>
      </c>
      <c r="I16" s="72">
        <f t="shared" si="8"/>
        <v>0</v>
      </c>
      <c r="J16" s="72">
        <f t="shared" si="9"/>
        <v>0</v>
      </c>
      <c r="K16" s="72">
        <f t="shared" si="10"/>
        <v>0</v>
      </c>
      <c r="L16" s="72">
        <f t="shared" si="11"/>
        <v>0</v>
      </c>
      <c r="M16" s="72">
        <f t="shared" ref="M16:M22" si="12">M15</f>
        <v>0</v>
      </c>
      <c r="N16" s="72">
        <f>N15</f>
        <v>0</v>
      </c>
      <c r="O16" s="72">
        <f>'Planilha VEF'!C30/7</f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f t="shared" si="0"/>
        <v>0</v>
      </c>
      <c r="W16" s="72"/>
    </row>
    <row r="17" spans="1:23" ht="16" x14ac:dyDescent="0.25">
      <c r="A17" s="28">
        <v>2039</v>
      </c>
      <c r="B17" s="72">
        <f t="shared" si="1"/>
        <v>0</v>
      </c>
      <c r="C17" s="72">
        <f t="shared" si="2"/>
        <v>0</v>
      </c>
      <c r="D17" s="72">
        <f t="shared" si="3"/>
        <v>0</v>
      </c>
      <c r="E17" s="72">
        <f t="shared" si="4"/>
        <v>0</v>
      </c>
      <c r="F17" s="72">
        <f t="shared" si="5"/>
        <v>0</v>
      </c>
      <c r="G17" s="72">
        <f t="shared" si="6"/>
        <v>0</v>
      </c>
      <c r="H17" s="72">
        <f t="shared" si="7"/>
        <v>0</v>
      </c>
      <c r="I17" s="72">
        <f t="shared" si="8"/>
        <v>0</v>
      </c>
      <c r="J17" s="72">
        <f t="shared" si="9"/>
        <v>0</v>
      </c>
      <c r="K17" s="72">
        <f t="shared" si="10"/>
        <v>0</v>
      </c>
      <c r="L17" s="72">
        <f t="shared" si="11"/>
        <v>0</v>
      </c>
      <c r="M17" s="72">
        <f t="shared" si="12"/>
        <v>0</v>
      </c>
      <c r="N17" s="72">
        <f t="shared" ref="N17:N22" si="13">N16</f>
        <v>0</v>
      </c>
      <c r="O17" s="72">
        <f>O16</f>
        <v>0</v>
      </c>
      <c r="P17" s="72">
        <f>'Planilha VEF'!C31/6</f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f t="shared" si="0"/>
        <v>0</v>
      </c>
      <c r="W17" s="72"/>
    </row>
    <row r="18" spans="1:23" ht="16" x14ac:dyDescent="0.25">
      <c r="A18" s="28">
        <v>2040</v>
      </c>
      <c r="B18" s="72">
        <f t="shared" si="1"/>
        <v>0</v>
      </c>
      <c r="C18" s="72">
        <f t="shared" si="2"/>
        <v>0</v>
      </c>
      <c r="D18" s="72">
        <f t="shared" si="3"/>
        <v>0</v>
      </c>
      <c r="E18" s="72">
        <f t="shared" si="4"/>
        <v>0</v>
      </c>
      <c r="F18" s="72">
        <f t="shared" si="5"/>
        <v>0</v>
      </c>
      <c r="G18" s="72">
        <f t="shared" si="6"/>
        <v>0</v>
      </c>
      <c r="H18" s="72">
        <f t="shared" si="7"/>
        <v>0</v>
      </c>
      <c r="I18" s="72">
        <f t="shared" si="8"/>
        <v>0</v>
      </c>
      <c r="J18" s="72">
        <f t="shared" si="9"/>
        <v>0</v>
      </c>
      <c r="K18" s="72">
        <f t="shared" si="10"/>
        <v>0</v>
      </c>
      <c r="L18" s="72">
        <f t="shared" si="11"/>
        <v>0</v>
      </c>
      <c r="M18" s="72">
        <f t="shared" si="12"/>
        <v>0</v>
      </c>
      <c r="N18" s="72">
        <f t="shared" si="13"/>
        <v>0</v>
      </c>
      <c r="O18" s="72">
        <f t="shared" ref="O18:O22" si="14">O17</f>
        <v>0</v>
      </c>
      <c r="P18" s="72">
        <f>P17</f>
        <v>0</v>
      </c>
      <c r="Q18" s="72">
        <f>'Planilha VEF'!C32/5</f>
        <v>0</v>
      </c>
      <c r="R18" s="72">
        <v>0</v>
      </c>
      <c r="S18" s="72">
        <v>0</v>
      </c>
      <c r="T18" s="72">
        <v>0</v>
      </c>
      <c r="U18" s="72">
        <v>0</v>
      </c>
      <c r="V18" s="72">
        <f t="shared" si="0"/>
        <v>0</v>
      </c>
      <c r="W18" s="72"/>
    </row>
    <row r="19" spans="1:23" ht="16" x14ac:dyDescent="0.25">
      <c r="A19" s="28">
        <v>2041</v>
      </c>
      <c r="B19" s="72">
        <f t="shared" si="1"/>
        <v>0</v>
      </c>
      <c r="C19" s="72">
        <f t="shared" si="2"/>
        <v>0</v>
      </c>
      <c r="D19" s="72">
        <f t="shared" si="3"/>
        <v>0</v>
      </c>
      <c r="E19" s="72">
        <f t="shared" si="4"/>
        <v>0</v>
      </c>
      <c r="F19" s="72">
        <f t="shared" si="5"/>
        <v>0</v>
      </c>
      <c r="G19" s="72">
        <f t="shared" si="6"/>
        <v>0</v>
      </c>
      <c r="H19" s="72">
        <f t="shared" si="7"/>
        <v>0</v>
      </c>
      <c r="I19" s="72">
        <f t="shared" si="8"/>
        <v>0</v>
      </c>
      <c r="J19" s="72">
        <f t="shared" si="9"/>
        <v>0</v>
      </c>
      <c r="K19" s="72">
        <f t="shared" si="10"/>
        <v>0</v>
      </c>
      <c r="L19" s="72">
        <f t="shared" si="11"/>
        <v>0</v>
      </c>
      <c r="M19" s="72">
        <f t="shared" si="12"/>
        <v>0</v>
      </c>
      <c r="N19" s="72">
        <f t="shared" si="13"/>
        <v>0</v>
      </c>
      <c r="O19" s="72">
        <f t="shared" si="14"/>
        <v>0</v>
      </c>
      <c r="P19" s="72">
        <f t="shared" ref="P19:P22" si="15">P18</f>
        <v>0</v>
      </c>
      <c r="Q19" s="72">
        <f>Q18</f>
        <v>0</v>
      </c>
      <c r="R19" s="72">
        <f>'Planilha VEF'!C33/4</f>
        <v>0</v>
      </c>
      <c r="S19" s="72">
        <v>0</v>
      </c>
      <c r="T19" s="72">
        <v>0</v>
      </c>
      <c r="U19" s="72">
        <v>0</v>
      </c>
      <c r="V19" s="72">
        <f t="shared" si="0"/>
        <v>0</v>
      </c>
      <c r="W19" s="72"/>
    </row>
    <row r="20" spans="1:23" ht="16" x14ac:dyDescent="0.25">
      <c r="A20" s="28">
        <v>2042</v>
      </c>
      <c r="B20" s="72">
        <f t="shared" si="1"/>
        <v>0</v>
      </c>
      <c r="C20" s="72">
        <f t="shared" si="2"/>
        <v>0</v>
      </c>
      <c r="D20" s="72">
        <f t="shared" si="3"/>
        <v>0</v>
      </c>
      <c r="E20" s="72">
        <f t="shared" si="4"/>
        <v>0</v>
      </c>
      <c r="F20" s="72">
        <f t="shared" si="5"/>
        <v>0</v>
      </c>
      <c r="G20" s="72">
        <f t="shared" si="6"/>
        <v>0</v>
      </c>
      <c r="H20" s="72">
        <f t="shared" si="7"/>
        <v>0</v>
      </c>
      <c r="I20" s="72">
        <f t="shared" si="8"/>
        <v>0</v>
      </c>
      <c r="J20" s="72">
        <f t="shared" si="9"/>
        <v>0</v>
      </c>
      <c r="K20" s="72">
        <f t="shared" si="10"/>
        <v>0</v>
      </c>
      <c r="L20" s="72">
        <f t="shared" si="11"/>
        <v>0</v>
      </c>
      <c r="M20" s="72">
        <f t="shared" si="12"/>
        <v>0</v>
      </c>
      <c r="N20" s="72">
        <f t="shared" si="13"/>
        <v>0</v>
      </c>
      <c r="O20" s="72">
        <f t="shared" si="14"/>
        <v>0</v>
      </c>
      <c r="P20" s="72">
        <f t="shared" si="15"/>
        <v>0</v>
      </c>
      <c r="Q20" s="72">
        <f t="shared" ref="Q20:Q22" si="16">Q19</f>
        <v>0</v>
      </c>
      <c r="R20" s="72">
        <f>R19</f>
        <v>0</v>
      </c>
      <c r="S20" s="72">
        <f>'Planilha VEF'!C34/3</f>
        <v>0</v>
      </c>
      <c r="T20" s="72">
        <v>0</v>
      </c>
      <c r="U20" s="72">
        <v>0</v>
      </c>
      <c r="V20" s="72">
        <f t="shared" si="0"/>
        <v>0</v>
      </c>
      <c r="W20" s="72"/>
    </row>
    <row r="21" spans="1:23" ht="16" x14ac:dyDescent="0.25">
      <c r="A21" s="28">
        <v>2043</v>
      </c>
      <c r="B21" s="72">
        <f t="shared" si="1"/>
        <v>0</v>
      </c>
      <c r="C21" s="72">
        <f t="shared" si="2"/>
        <v>0</v>
      </c>
      <c r="D21" s="72">
        <f t="shared" si="3"/>
        <v>0</v>
      </c>
      <c r="E21" s="72">
        <f t="shared" si="4"/>
        <v>0</v>
      </c>
      <c r="F21" s="72">
        <f t="shared" si="5"/>
        <v>0</v>
      </c>
      <c r="G21" s="72">
        <f t="shared" si="6"/>
        <v>0</v>
      </c>
      <c r="H21" s="72">
        <f t="shared" si="7"/>
        <v>0</v>
      </c>
      <c r="I21" s="72">
        <f t="shared" si="8"/>
        <v>0</v>
      </c>
      <c r="J21" s="72">
        <f t="shared" si="9"/>
        <v>0</v>
      </c>
      <c r="K21" s="72">
        <f t="shared" si="10"/>
        <v>0</v>
      </c>
      <c r="L21" s="72">
        <f t="shared" si="11"/>
        <v>0</v>
      </c>
      <c r="M21" s="72">
        <f t="shared" si="12"/>
        <v>0</v>
      </c>
      <c r="N21" s="72">
        <f t="shared" si="13"/>
        <v>0</v>
      </c>
      <c r="O21" s="72">
        <f t="shared" si="14"/>
        <v>0</v>
      </c>
      <c r="P21" s="72">
        <f t="shared" si="15"/>
        <v>0</v>
      </c>
      <c r="Q21" s="72">
        <f t="shared" si="16"/>
        <v>0</v>
      </c>
      <c r="R21" s="72">
        <f t="shared" ref="R21:R22" si="17">R20</f>
        <v>0</v>
      </c>
      <c r="S21" s="72">
        <f>S20</f>
        <v>0</v>
      </c>
      <c r="T21" s="72">
        <f>'Planilha VEF'!C35/2</f>
        <v>0</v>
      </c>
      <c r="U21" s="72">
        <v>0</v>
      </c>
      <c r="V21" s="72">
        <f t="shared" si="0"/>
        <v>0</v>
      </c>
      <c r="W21" s="72"/>
    </row>
    <row r="22" spans="1:23" ht="16" x14ac:dyDescent="0.25">
      <c r="A22" s="28">
        <v>2044</v>
      </c>
      <c r="B22" s="72">
        <f t="shared" si="1"/>
        <v>0</v>
      </c>
      <c r="C22" s="72">
        <f t="shared" si="2"/>
        <v>0</v>
      </c>
      <c r="D22" s="72">
        <f t="shared" si="3"/>
        <v>0</v>
      </c>
      <c r="E22" s="72">
        <f t="shared" si="4"/>
        <v>0</v>
      </c>
      <c r="F22" s="72">
        <f t="shared" si="5"/>
        <v>0</v>
      </c>
      <c r="G22" s="72">
        <f t="shared" si="6"/>
        <v>0</v>
      </c>
      <c r="H22" s="72">
        <f t="shared" si="7"/>
        <v>0</v>
      </c>
      <c r="I22" s="72">
        <f t="shared" si="8"/>
        <v>0</v>
      </c>
      <c r="J22" s="72">
        <f t="shared" si="9"/>
        <v>0</v>
      </c>
      <c r="K22" s="72">
        <f t="shared" si="10"/>
        <v>0</v>
      </c>
      <c r="L22" s="72">
        <f t="shared" si="11"/>
        <v>0</v>
      </c>
      <c r="M22" s="72">
        <f t="shared" si="12"/>
        <v>0</v>
      </c>
      <c r="N22" s="72">
        <f t="shared" si="13"/>
        <v>0</v>
      </c>
      <c r="O22" s="72">
        <f t="shared" si="14"/>
        <v>0</v>
      </c>
      <c r="P22" s="72">
        <f t="shared" si="15"/>
        <v>0</v>
      </c>
      <c r="Q22" s="72">
        <f t="shared" si="16"/>
        <v>0</v>
      </c>
      <c r="R22" s="72">
        <f t="shared" si="17"/>
        <v>0</v>
      </c>
      <c r="S22" s="72">
        <f>S21</f>
        <v>0</v>
      </c>
      <c r="T22" s="72">
        <f>T21</f>
        <v>0</v>
      </c>
      <c r="U22" s="72">
        <f>'Planilha VEF'!C36/1</f>
        <v>0</v>
      </c>
      <c r="V22" s="72">
        <f t="shared" si="0"/>
        <v>0</v>
      </c>
      <c r="W22" s="72"/>
    </row>
  </sheetData>
  <conditionalFormatting sqref="A8:A22">
    <cfRule type="expression" dxfId="0" priority="1">
      <formula>($B8-$E$7)&gt;($E$6-1)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40"/>
  <sheetViews>
    <sheetView zoomScaleNormal="100" workbookViewId="0">
      <pane xSplit="1" ySplit="5" topLeftCell="B6" activePane="bottomRight" state="frozen"/>
      <selection sqref="A1:A2"/>
      <selection pane="topRight" sqref="A1:A2"/>
      <selection pane="bottomLeft" sqref="A1:A2"/>
      <selection pane="bottomRight" activeCell="B1" sqref="B1"/>
    </sheetView>
  </sheetViews>
  <sheetFormatPr defaultColWidth="9.1796875" defaultRowHeight="12.5" x14ac:dyDescent="0.25"/>
  <cols>
    <col min="1" max="1" width="11" style="3" customWidth="1"/>
    <col min="2" max="2" width="62.54296875" style="3" customWidth="1"/>
    <col min="3" max="3" width="8.26953125" style="2" customWidth="1"/>
    <col min="4" max="4" width="8.453125" style="3" customWidth="1"/>
    <col min="5" max="16384" width="9.1796875" style="3"/>
  </cols>
  <sheetData>
    <row r="1" spans="1:10" s="1" customFormat="1" ht="32.25" customHeight="1" thickBot="1" x14ac:dyDescent="0.3">
      <c r="A1" s="92"/>
      <c r="B1" s="12" t="s">
        <v>81</v>
      </c>
      <c r="C1" s="87" t="s">
        <v>11</v>
      </c>
      <c r="D1" s="88"/>
      <c r="E1" s="88"/>
      <c r="F1" s="88"/>
      <c r="G1" s="88"/>
      <c r="H1" s="88"/>
      <c r="I1" s="88"/>
      <c r="J1" s="89"/>
    </row>
    <row r="2" spans="1:10" s="1" customFormat="1" ht="27.75" customHeight="1" thickBot="1" x14ac:dyDescent="0.3">
      <c r="A2" s="93"/>
      <c r="B2" s="87" t="s">
        <v>82</v>
      </c>
      <c r="C2" s="88"/>
      <c r="D2" s="88"/>
      <c r="E2" s="88"/>
      <c r="F2" s="88"/>
      <c r="G2" s="88"/>
      <c r="H2" s="88"/>
      <c r="I2" s="88"/>
      <c r="J2" s="89"/>
    </row>
    <row r="3" spans="1:10" s="4" customFormat="1" ht="24.75" customHeight="1" thickBot="1" x14ac:dyDescent="0.3">
      <c r="A3" s="94" t="s">
        <v>3</v>
      </c>
      <c r="B3" s="95"/>
      <c r="C3" s="95"/>
      <c r="D3" s="95"/>
      <c r="E3" s="95"/>
      <c r="F3" s="95"/>
      <c r="G3" s="95"/>
      <c r="H3" s="95"/>
      <c r="I3" s="95"/>
      <c r="J3" s="96"/>
    </row>
    <row r="4" spans="1:10" s="4" customFormat="1" ht="17.25" customHeight="1" x14ac:dyDescent="0.25">
      <c r="A4" s="90" t="s">
        <v>4</v>
      </c>
      <c r="B4" s="90" t="s">
        <v>5</v>
      </c>
      <c r="C4" s="90"/>
      <c r="D4" s="90"/>
      <c r="E4" s="90"/>
      <c r="F4" s="90"/>
      <c r="G4" s="90"/>
      <c r="H4" s="90"/>
      <c r="I4" s="6" t="s">
        <v>10</v>
      </c>
      <c r="J4" s="7"/>
    </row>
    <row r="5" spans="1:10" s="4" customFormat="1" ht="17.25" customHeight="1" thickBot="1" x14ac:dyDescent="0.3">
      <c r="A5" s="91"/>
      <c r="B5" s="91"/>
      <c r="C5" s="91"/>
      <c r="D5" s="91"/>
      <c r="E5" s="91"/>
      <c r="F5" s="91"/>
      <c r="G5" s="91"/>
      <c r="H5" s="91"/>
      <c r="I5" s="8" t="s">
        <v>8</v>
      </c>
      <c r="J5" s="9" t="s">
        <v>9</v>
      </c>
    </row>
    <row r="6" spans="1:10" s="4" customFormat="1" ht="19" customHeight="1" x14ac:dyDescent="0.25">
      <c r="A6" s="5" t="s">
        <v>12</v>
      </c>
      <c r="B6" s="85" t="s">
        <v>6</v>
      </c>
      <c r="C6" s="86">
        <v>0</v>
      </c>
      <c r="D6" s="86"/>
      <c r="E6" s="86"/>
      <c r="F6" s="86"/>
      <c r="G6" s="86"/>
      <c r="H6" s="86"/>
      <c r="I6" s="5">
        <f>J6/12</f>
        <v>0</v>
      </c>
      <c r="J6" s="5">
        <v>0</v>
      </c>
    </row>
    <row r="7" spans="1:10" s="4" customFormat="1" ht="19" customHeight="1" x14ac:dyDescent="0.25">
      <c r="A7" s="5" t="s">
        <v>13</v>
      </c>
      <c r="B7" s="85" t="s">
        <v>14</v>
      </c>
      <c r="C7" s="86">
        <v>300</v>
      </c>
      <c r="D7" s="86"/>
      <c r="E7" s="86"/>
      <c r="F7" s="86"/>
      <c r="G7" s="86"/>
      <c r="H7" s="86"/>
      <c r="I7" s="5">
        <f t="shared" ref="I7:I33" si="0">J7/12</f>
        <v>25</v>
      </c>
      <c r="J7" s="5">
        <v>300</v>
      </c>
    </row>
    <row r="8" spans="1:10" s="4" customFormat="1" ht="19" customHeight="1" x14ac:dyDescent="0.25">
      <c r="A8" s="5" t="s">
        <v>15</v>
      </c>
      <c r="B8" s="85" t="s">
        <v>16</v>
      </c>
      <c r="C8" s="86">
        <v>120</v>
      </c>
      <c r="D8" s="86"/>
      <c r="E8" s="86"/>
      <c r="F8" s="86"/>
      <c r="G8" s="86"/>
      <c r="H8" s="86"/>
      <c r="I8" s="5">
        <f t="shared" si="0"/>
        <v>10</v>
      </c>
      <c r="J8" s="5">
        <v>120</v>
      </c>
    </row>
    <row r="9" spans="1:10" s="4" customFormat="1" ht="19" customHeight="1" x14ac:dyDescent="0.25">
      <c r="A9" s="5" t="s">
        <v>17</v>
      </c>
      <c r="B9" s="85" t="s">
        <v>18</v>
      </c>
      <c r="C9" s="86">
        <v>300</v>
      </c>
      <c r="D9" s="86"/>
      <c r="E9" s="86"/>
      <c r="F9" s="86"/>
      <c r="G9" s="86"/>
      <c r="H9" s="86"/>
      <c r="I9" s="5">
        <f t="shared" si="0"/>
        <v>25</v>
      </c>
      <c r="J9" s="5">
        <v>300</v>
      </c>
    </row>
    <row r="10" spans="1:10" s="4" customFormat="1" ht="19" customHeight="1" x14ac:dyDescent="0.25">
      <c r="A10" s="5" t="s">
        <v>19</v>
      </c>
      <c r="B10" s="85" t="s">
        <v>20</v>
      </c>
      <c r="C10" s="86">
        <v>120</v>
      </c>
      <c r="D10" s="86"/>
      <c r="E10" s="86"/>
      <c r="F10" s="86"/>
      <c r="G10" s="86"/>
      <c r="H10" s="86"/>
      <c r="I10" s="5">
        <f t="shared" si="0"/>
        <v>10</v>
      </c>
      <c r="J10" s="5">
        <v>120</v>
      </c>
    </row>
    <row r="11" spans="1:10" s="4" customFormat="1" ht="19" customHeight="1" x14ac:dyDescent="0.25">
      <c r="A11" s="5" t="s">
        <v>21</v>
      </c>
      <c r="B11" s="85" t="s">
        <v>22</v>
      </c>
      <c r="C11" s="86">
        <v>120</v>
      </c>
      <c r="D11" s="86"/>
      <c r="E11" s="86"/>
      <c r="F11" s="86"/>
      <c r="G11" s="86"/>
      <c r="H11" s="86"/>
      <c r="I11" s="5">
        <f t="shared" si="0"/>
        <v>10</v>
      </c>
      <c r="J11" s="5">
        <v>120</v>
      </c>
    </row>
    <row r="12" spans="1:10" s="4" customFormat="1" ht="19" customHeight="1" x14ac:dyDescent="0.25">
      <c r="A12" s="5" t="s">
        <v>23</v>
      </c>
      <c r="B12" s="85" t="s">
        <v>7</v>
      </c>
      <c r="C12" s="86">
        <v>240</v>
      </c>
      <c r="D12" s="86"/>
      <c r="E12" s="86"/>
      <c r="F12" s="86"/>
      <c r="G12" s="86"/>
      <c r="H12" s="86"/>
      <c r="I12" s="5">
        <f t="shared" si="0"/>
        <v>20</v>
      </c>
      <c r="J12" s="5">
        <v>240</v>
      </c>
    </row>
    <row r="13" spans="1:10" s="4" customFormat="1" ht="19" customHeight="1" x14ac:dyDescent="0.25">
      <c r="A13" s="5" t="s">
        <v>24</v>
      </c>
      <c r="B13" s="85" t="s">
        <v>25</v>
      </c>
      <c r="C13" s="86">
        <v>600</v>
      </c>
      <c r="D13" s="86"/>
      <c r="E13" s="86"/>
      <c r="F13" s="86"/>
      <c r="G13" s="86"/>
      <c r="H13" s="86"/>
      <c r="I13" s="5">
        <f t="shared" si="0"/>
        <v>50</v>
      </c>
      <c r="J13" s="5">
        <v>600</v>
      </c>
    </row>
    <row r="14" spans="1:10" s="4" customFormat="1" ht="19" customHeight="1" x14ac:dyDescent="0.25">
      <c r="A14" s="5" t="s">
        <v>26</v>
      </c>
      <c r="B14" s="85" t="s">
        <v>27</v>
      </c>
      <c r="C14" s="86">
        <v>120</v>
      </c>
      <c r="D14" s="86"/>
      <c r="E14" s="86"/>
      <c r="F14" s="86"/>
      <c r="G14" s="86"/>
      <c r="H14" s="86"/>
      <c r="I14" s="5">
        <f t="shared" si="0"/>
        <v>10</v>
      </c>
      <c r="J14" s="5">
        <v>120</v>
      </c>
    </row>
    <row r="15" spans="1:10" s="4" customFormat="1" ht="19" customHeight="1" x14ac:dyDescent="0.25">
      <c r="A15" s="5" t="s">
        <v>28</v>
      </c>
      <c r="B15" s="85" t="s">
        <v>29</v>
      </c>
      <c r="C15" s="86">
        <v>120</v>
      </c>
      <c r="D15" s="86"/>
      <c r="E15" s="86"/>
      <c r="F15" s="86"/>
      <c r="G15" s="86"/>
      <c r="H15" s="86"/>
      <c r="I15" s="5">
        <f t="shared" si="0"/>
        <v>10</v>
      </c>
      <c r="J15" s="5">
        <v>120</v>
      </c>
    </row>
    <row r="16" spans="1:10" s="4" customFormat="1" ht="19" customHeight="1" x14ac:dyDescent="0.25">
      <c r="A16" s="5" t="s">
        <v>30</v>
      </c>
      <c r="B16" s="85" t="s">
        <v>31</v>
      </c>
      <c r="C16" s="86">
        <v>240</v>
      </c>
      <c r="D16" s="86"/>
      <c r="E16" s="86"/>
      <c r="F16" s="86"/>
      <c r="G16" s="86"/>
      <c r="H16" s="86"/>
      <c r="I16" s="5">
        <f t="shared" si="0"/>
        <v>20</v>
      </c>
      <c r="J16" s="5">
        <v>240</v>
      </c>
    </row>
    <row r="17" spans="1:10" s="4" customFormat="1" ht="19" customHeight="1" x14ac:dyDescent="0.25">
      <c r="A17" s="5" t="s">
        <v>32</v>
      </c>
      <c r="B17" s="85" t="s">
        <v>33</v>
      </c>
      <c r="C17" s="86">
        <v>120</v>
      </c>
      <c r="D17" s="86"/>
      <c r="E17" s="86"/>
      <c r="F17" s="86"/>
      <c r="G17" s="86"/>
      <c r="H17" s="86"/>
      <c r="I17" s="5">
        <f t="shared" si="0"/>
        <v>10</v>
      </c>
      <c r="J17" s="5">
        <v>120</v>
      </c>
    </row>
    <row r="18" spans="1:10" s="4" customFormat="1" ht="19" customHeight="1" x14ac:dyDescent="0.25">
      <c r="A18" s="5" t="s">
        <v>34</v>
      </c>
      <c r="B18" s="85" t="s">
        <v>35</v>
      </c>
      <c r="C18" s="86">
        <v>120</v>
      </c>
      <c r="D18" s="86"/>
      <c r="E18" s="86"/>
      <c r="F18" s="86"/>
      <c r="G18" s="86"/>
      <c r="H18" s="86"/>
      <c r="I18" s="5">
        <f t="shared" si="0"/>
        <v>10</v>
      </c>
      <c r="J18" s="5">
        <v>120</v>
      </c>
    </row>
    <row r="19" spans="1:10" s="4" customFormat="1" ht="19" customHeight="1" x14ac:dyDescent="0.25">
      <c r="A19" s="5" t="s">
        <v>36</v>
      </c>
      <c r="B19" s="85" t="s">
        <v>37</v>
      </c>
      <c r="C19" s="86">
        <v>120</v>
      </c>
      <c r="D19" s="86"/>
      <c r="E19" s="86"/>
      <c r="F19" s="86"/>
      <c r="G19" s="86"/>
      <c r="H19" s="86"/>
      <c r="I19" s="5">
        <f t="shared" si="0"/>
        <v>10</v>
      </c>
      <c r="J19" s="5">
        <v>120</v>
      </c>
    </row>
    <row r="20" spans="1:10" s="4" customFormat="1" ht="19" customHeight="1" x14ac:dyDescent="0.25">
      <c r="A20" s="5" t="s">
        <v>38</v>
      </c>
      <c r="B20" s="85" t="s">
        <v>39</v>
      </c>
      <c r="C20" s="86">
        <v>120</v>
      </c>
      <c r="D20" s="86"/>
      <c r="E20" s="86"/>
      <c r="F20" s="86"/>
      <c r="G20" s="86"/>
      <c r="H20" s="86"/>
      <c r="I20" s="5">
        <f t="shared" si="0"/>
        <v>10</v>
      </c>
      <c r="J20" s="5">
        <v>120</v>
      </c>
    </row>
    <row r="21" spans="1:10" s="4" customFormat="1" ht="19" customHeight="1" x14ac:dyDescent="0.25">
      <c r="A21" s="5" t="s">
        <v>40</v>
      </c>
      <c r="B21" s="85" t="s">
        <v>41</v>
      </c>
      <c r="C21" s="86">
        <v>120</v>
      </c>
      <c r="D21" s="86"/>
      <c r="E21" s="86"/>
      <c r="F21" s="86"/>
      <c r="G21" s="86"/>
      <c r="H21" s="86"/>
      <c r="I21" s="5">
        <f t="shared" si="0"/>
        <v>10</v>
      </c>
      <c r="J21" s="5">
        <v>120</v>
      </c>
    </row>
    <row r="22" spans="1:10" s="4" customFormat="1" ht="19" customHeight="1" x14ac:dyDescent="0.25">
      <c r="A22" s="5" t="s">
        <v>42</v>
      </c>
      <c r="B22" s="85" t="s">
        <v>43</v>
      </c>
      <c r="C22" s="86">
        <v>120</v>
      </c>
      <c r="D22" s="86"/>
      <c r="E22" s="86"/>
      <c r="F22" s="86"/>
      <c r="G22" s="86"/>
      <c r="H22" s="86"/>
      <c r="I22" s="5">
        <f t="shared" si="0"/>
        <v>10</v>
      </c>
      <c r="J22" s="5">
        <v>120</v>
      </c>
    </row>
    <row r="23" spans="1:10" s="4" customFormat="1" ht="19" customHeight="1" x14ac:dyDescent="0.25">
      <c r="A23" s="5" t="s">
        <v>44</v>
      </c>
      <c r="B23" s="85" t="s">
        <v>45</v>
      </c>
      <c r="C23" s="86">
        <v>120</v>
      </c>
      <c r="D23" s="86"/>
      <c r="E23" s="86"/>
      <c r="F23" s="86"/>
      <c r="G23" s="86"/>
      <c r="H23" s="86"/>
      <c r="I23" s="5">
        <f t="shared" si="0"/>
        <v>10</v>
      </c>
      <c r="J23" s="5">
        <v>120</v>
      </c>
    </row>
    <row r="24" spans="1:10" s="4" customFormat="1" ht="19" customHeight="1" x14ac:dyDescent="0.25">
      <c r="A24" s="5" t="s">
        <v>46</v>
      </c>
      <c r="B24" s="85" t="s">
        <v>47</v>
      </c>
      <c r="C24" s="86">
        <v>60</v>
      </c>
      <c r="D24" s="86"/>
      <c r="E24" s="86"/>
      <c r="F24" s="86"/>
      <c r="G24" s="86"/>
      <c r="H24" s="86"/>
      <c r="I24" s="5">
        <f t="shared" si="0"/>
        <v>5</v>
      </c>
      <c r="J24" s="5">
        <v>60</v>
      </c>
    </row>
    <row r="25" spans="1:10" s="4" customFormat="1" ht="19" customHeight="1" x14ac:dyDescent="0.25">
      <c r="A25" s="5" t="s">
        <v>48</v>
      </c>
      <c r="B25" s="85" t="s">
        <v>49</v>
      </c>
      <c r="C25" s="86">
        <v>60</v>
      </c>
      <c r="D25" s="86"/>
      <c r="E25" s="86"/>
      <c r="F25" s="86"/>
      <c r="G25" s="86"/>
      <c r="H25" s="86"/>
      <c r="I25" s="5">
        <f t="shared" si="0"/>
        <v>5</v>
      </c>
      <c r="J25" s="5">
        <v>60</v>
      </c>
    </row>
    <row r="26" spans="1:10" s="4" customFormat="1" ht="19" customHeight="1" x14ac:dyDescent="0.25">
      <c r="A26" s="5" t="s">
        <v>50</v>
      </c>
      <c r="B26" s="85" t="s">
        <v>51</v>
      </c>
      <c r="C26" s="86">
        <v>120</v>
      </c>
      <c r="D26" s="86"/>
      <c r="E26" s="86"/>
      <c r="F26" s="86"/>
      <c r="G26" s="86"/>
      <c r="H26" s="86"/>
      <c r="I26" s="5">
        <f t="shared" si="0"/>
        <v>10</v>
      </c>
      <c r="J26" s="5">
        <v>120</v>
      </c>
    </row>
    <row r="27" spans="1:10" s="4" customFormat="1" ht="19" customHeight="1" x14ac:dyDescent="0.25">
      <c r="A27" s="5" t="s">
        <v>52</v>
      </c>
      <c r="B27" s="85" t="s">
        <v>53</v>
      </c>
      <c r="C27" s="86">
        <v>120</v>
      </c>
      <c r="D27" s="86"/>
      <c r="E27" s="86"/>
      <c r="F27" s="86"/>
      <c r="G27" s="86"/>
      <c r="H27" s="86"/>
      <c r="I27" s="5">
        <f t="shared" si="0"/>
        <v>10</v>
      </c>
      <c r="J27" s="5">
        <v>120</v>
      </c>
    </row>
    <row r="28" spans="1:10" s="4" customFormat="1" ht="19" customHeight="1" x14ac:dyDescent="0.25">
      <c r="A28" s="5" t="s">
        <v>54</v>
      </c>
      <c r="B28" s="85" t="s">
        <v>55</v>
      </c>
      <c r="C28" s="86">
        <v>120</v>
      </c>
      <c r="D28" s="86"/>
      <c r="E28" s="86"/>
      <c r="F28" s="86"/>
      <c r="G28" s="86"/>
      <c r="H28" s="86"/>
      <c r="I28" s="5">
        <f t="shared" si="0"/>
        <v>10</v>
      </c>
      <c r="J28" s="5">
        <v>120</v>
      </c>
    </row>
    <row r="29" spans="1:10" s="4" customFormat="1" ht="19" customHeight="1" x14ac:dyDescent="0.25">
      <c r="A29" s="5" t="s">
        <v>56</v>
      </c>
      <c r="B29" s="85" t="s">
        <v>57</v>
      </c>
      <c r="C29" s="86">
        <v>120</v>
      </c>
      <c r="D29" s="86"/>
      <c r="E29" s="86"/>
      <c r="F29" s="86"/>
      <c r="G29" s="86"/>
      <c r="H29" s="86"/>
      <c r="I29" s="5">
        <f t="shared" si="0"/>
        <v>10</v>
      </c>
      <c r="J29" s="5">
        <v>120</v>
      </c>
    </row>
    <row r="30" spans="1:10" s="4" customFormat="1" ht="19" customHeight="1" x14ac:dyDescent="0.25">
      <c r="A30" s="5" t="s">
        <v>58</v>
      </c>
      <c r="B30" s="85" t="s">
        <v>59</v>
      </c>
      <c r="C30" s="86">
        <v>300</v>
      </c>
      <c r="D30" s="86"/>
      <c r="E30" s="86"/>
      <c r="F30" s="86"/>
      <c r="G30" s="86"/>
      <c r="H30" s="86"/>
      <c r="I30" s="5">
        <f t="shared" si="0"/>
        <v>25</v>
      </c>
      <c r="J30" s="5">
        <v>300</v>
      </c>
    </row>
    <row r="31" spans="1:10" s="4" customFormat="1" ht="19" customHeight="1" x14ac:dyDescent="0.25">
      <c r="A31" s="5" t="s">
        <v>60</v>
      </c>
      <c r="B31" s="85" t="s">
        <v>61</v>
      </c>
      <c r="C31" s="86">
        <v>120</v>
      </c>
      <c r="D31" s="86"/>
      <c r="E31" s="86"/>
      <c r="F31" s="86"/>
      <c r="G31" s="86"/>
      <c r="H31" s="86"/>
      <c r="I31" s="5">
        <f t="shared" si="0"/>
        <v>10</v>
      </c>
      <c r="J31" s="5">
        <v>120</v>
      </c>
    </row>
    <row r="32" spans="1:10" s="4" customFormat="1" ht="19" customHeight="1" x14ac:dyDescent="0.25">
      <c r="A32" s="5" t="s">
        <v>62</v>
      </c>
      <c r="B32" s="85" t="s">
        <v>63</v>
      </c>
      <c r="C32" s="86">
        <v>120</v>
      </c>
      <c r="D32" s="86"/>
      <c r="E32" s="86"/>
      <c r="F32" s="86"/>
      <c r="G32" s="86"/>
      <c r="H32" s="86"/>
      <c r="I32" s="5">
        <f t="shared" si="0"/>
        <v>10</v>
      </c>
      <c r="J32" s="5">
        <v>120</v>
      </c>
    </row>
    <row r="33" spans="1:10" s="4" customFormat="1" ht="19" customHeight="1" x14ac:dyDescent="0.25">
      <c r="A33" s="5" t="s">
        <v>64</v>
      </c>
      <c r="B33" s="85" t="s">
        <v>65</v>
      </c>
      <c r="C33" s="86">
        <v>600</v>
      </c>
      <c r="D33" s="86"/>
      <c r="E33" s="86"/>
      <c r="F33" s="86"/>
      <c r="G33" s="86"/>
      <c r="H33" s="86"/>
      <c r="I33" s="5">
        <f t="shared" si="0"/>
        <v>50</v>
      </c>
      <c r="J33" s="5">
        <v>600</v>
      </c>
    </row>
    <row r="34" spans="1:10" s="4" customFormat="1" ht="19" customHeight="1" x14ac:dyDescent="0.25">
      <c r="A34" s="5" t="s">
        <v>66</v>
      </c>
      <c r="B34" s="85" t="s">
        <v>67</v>
      </c>
      <c r="C34" s="86"/>
      <c r="D34" s="86"/>
      <c r="E34" s="86"/>
      <c r="F34" s="86"/>
      <c r="G34" s="86"/>
      <c r="H34" s="86"/>
      <c r="I34" s="5" t="s">
        <v>78</v>
      </c>
      <c r="J34" s="5" t="s">
        <v>78</v>
      </c>
    </row>
    <row r="35" spans="1:10" s="4" customFormat="1" ht="19" customHeight="1" x14ac:dyDescent="0.25">
      <c r="A35" s="5" t="s">
        <v>68</v>
      </c>
      <c r="B35" s="85" t="s">
        <v>69</v>
      </c>
      <c r="C35" s="86"/>
      <c r="D35" s="86"/>
      <c r="E35" s="86"/>
      <c r="F35" s="86"/>
      <c r="G35" s="86"/>
      <c r="H35" s="86"/>
      <c r="I35" s="5" t="s">
        <v>78</v>
      </c>
      <c r="J35" s="5" t="s">
        <v>78</v>
      </c>
    </row>
    <row r="36" spans="1:10" s="4" customFormat="1" ht="19" customHeight="1" x14ac:dyDescent="0.25">
      <c r="A36" s="5" t="s">
        <v>70</v>
      </c>
      <c r="B36" s="85" t="s">
        <v>71</v>
      </c>
      <c r="C36" s="86"/>
      <c r="D36" s="86"/>
      <c r="E36" s="86"/>
      <c r="F36" s="86"/>
      <c r="G36" s="86"/>
      <c r="H36" s="86"/>
      <c r="I36" s="5" t="s">
        <v>78</v>
      </c>
      <c r="J36" s="5" t="s">
        <v>78</v>
      </c>
    </row>
    <row r="37" spans="1:10" s="4" customFormat="1" ht="19" customHeight="1" x14ac:dyDescent="0.25">
      <c r="A37" s="5" t="s">
        <v>72</v>
      </c>
      <c r="B37" s="85" t="s">
        <v>73</v>
      </c>
      <c r="C37" s="86"/>
      <c r="D37" s="86"/>
      <c r="E37" s="86"/>
      <c r="F37" s="86"/>
      <c r="G37" s="86"/>
      <c r="H37" s="86"/>
      <c r="I37" s="5" t="s">
        <v>78</v>
      </c>
      <c r="J37" s="5" t="s">
        <v>78</v>
      </c>
    </row>
    <row r="38" spans="1:10" s="4" customFormat="1" ht="19" customHeight="1" x14ac:dyDescent="0.25">
      <c r="A38" s="5" t="s">
        <v>74</v>
      </c>
      <c r="B38" s="85" t="s">
        <v>75</v>
      </c>
      <c r="C38" s="86"/>
      <c r="D38" s="86"/>
      <c r="E38" s="86"/>
      <c r="F38" s="86"/>
      <c r="G38" s="86"/>
      <c r="H38" s="86"/>
      <c r="I38" s="5" t="s">
        <v>78</v>
      </c>
      <c r="J38" s="5" t="s">
        <v>78</v>
      </c>
    </row>
    <row r="39" spans="1:10" s="4" customFormat="1" ht="19" customHeight="1" x14ac:dyDescent="0.25">
      <c r="A39" s="5" t="s">
        <v>76</v>
      </c>
      <c r="B39" s="85" t="s">
        <v>77</v>
      </c>
      <c r="C39" s="86"/>
      <c r="D39" s="86"/>
      <c r="E39" s="86"/>
      <c r="F39" s="86"/>
      <c r="G39" s="86"/>
      <c r="H39" s="86"/>
      <c r="I39" s="5" t="s">
        <v>78</v>
      </c>
      <c r="J39" s="5" t="s">
        <v>78</v>
      </c>
    </row>
    <row r="40" spans="1:10" s="10" customFormat="1" ht="6.75" customHeight="1" x14ac:dyDescent="0.25">
      <c r="C40" s="11"/>
    </row>
  </sheetData>
  <mergeCells count="40">
    <mergeCell ref="B37:H37"/>
    <mergeCell ref="B38:H38"/>
    <mergeCell ref="B39:H39"/>
    <mergeCell ref="B33:H33"/>
    <mergeCell ref="B34:H34"/>
    <mergeCell ref="B35:H35"/>
    <mergeCell ref="B36:H36"/>
    <mergeCell ref="B32:H32"/>
    <mergeCell ref="B25:H25"/>
    <mergeCell ref="B26:H26"/>
    <mergeCell ref="B27:H27"/>
    <mergeCell ref="B28:H28"/>
    <mergeCell ref="B16:H16"/>
    <mergeCell ref="B29:H29"/>
    <mergeCell ref="B30:H30"/>
    <mergeCell ref="B31:H31"/>
    <mergeCell ref="B21:H21"/>
    <mergeCell ref="B22:H22"/>
    <mergeCell ref="B23:H23"/>
    <mergeCell ref="B24:H24"/>
    <mergeCell ref="B17:H17"/>
    <mergeCell ref="B18:H18"/>
    <mergeCell ref="B19:H19"/>
    <mergeCell ref="B20:H20"/>
    <mergeCell ref="C1:J1"/>
    <mergeCell ref="A4:A5"/>
    <mergeCell ref="A1:A2"/>
    <mergeCell ref="B6:H6"/>
    <mergeCell ref="B4:H5"/>
    <mergeCell ref="A3:J3"/>
    <mergeCell ref="B2:J2"/>
    <mergeCell ref="B7:H7"/>
    <mergeCell ref="B8:H8"/>
    <mergeCell ref="B15:H15"/>
    <mergeCell ref="B9:H9"/>
    <mergeCell ref="B10:H10"/>
    <mergeCell ref="B11:H11"/>
    <mergeCell ref="B12:H12"/>
    <mergeCell ref="B13:H13"/>
    <mergeCell ref="B14:H14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72" orientation="landscape" horizontalDpi="4294967294" verticalDpi="35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Planilha VEF</vt:lpstr>
      <vt:lpstr>Premissas VEF</vt:lpstr>
      <vt:lpstr>Depreciação</vt:lpstr>
      <vt:lpstr>TAB_UP</vt:lpstr>
      <vt:lpstr>'Planilha VEF'!Area_de_impressao</vt:lpstr>
      <vt:lpstr>TAB_UP!Area_de_impressao</vt:lpstr>
    </vt:vector>
  </TitlesOfParts>
  <Manager>Marcos Eduardo Bomche</Manager>
  <Company>Sabesp - Diretoria Metropolitana - Unidade de Negócio de Tratamento de Esgotos da Metropolitana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Matriz de Análise de Viabilidade Econômica de Projetos - EVE</dc:title>
  <dc:subject>Mensuração técnica de viabilidade econômica de projetos</dc:subject>
  <dc:creator>Marcos Eduardo Bomche (fone: 11-3388-6612)</dc:creator>
  <cp:keywords>viabilidade</cp:keywords>
  <dc:description>Essas planilhas visam facilitar um estudo de viabilidade econômico-financeira, gerando automaticamente os resultados necessários para uma análise contextual padrão.</dc:description>
  <cp:lastModifiedBy>FABIOLACOSTA - GENES</cp:lastModifiedBy>
  <cp:lastPrinted>2010-06-21T13:30:33Z</cp:lastPrinted>
  <dcterms:created xsi:type="dcterms:W3CDTF">2006-06-05T19:24:28Z</dcterms:created>
  <dcterms:modified xsi:type="dcterms:W3CDTF">2024-11-26T17:07:33Z</dcterms:modified>
  <cp:category>Econômico-Financeiro</cp:category>
</cp:coreProperties>
</file>